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13_ncr:1_{4D8C9CDB-3BCF-42C2-B9AD-00FF583FF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5" sheetId="71" r:id="rId1"/>
    <sheet name="Febrero 2025" sheetId="72" r:id="rId2"/>
    <sheet name="Marzo 2025" sheetId="73" r:id="rId3"/>
    <sheet name="Abril 2025" sheetId="74" r:id="rId4"/>
    <sheet name="Mayo 2025" sheetId="75" r:id="rId5"/>
    <sheet name="Junio 2025" sheetId="76" r:id="rId6"/>
    <sheet name="Julio 2025" sheetId="77" r:id="rId7"/>
    <sheet name="Agosto 2025" sheetId="78" r:id="rId8"/>
    <sheet name="Septiembre 2025" sheetId="79" r:id="rId9"/>
    <sheet name="Octubre 2025" sheetId="80" r:id="rId10"/>
    <sheet name="Noviembre 2025" sheetId="81" r:id="rId11"/>
    <sheet name="Diciembre 2025" sheetId="82" r:id="rId12"/>
  </sheets>
  <externalReferences>
    <externalReference r:id="rId13"/>
  </externalReferences>
  <definedNames>
    <definedName name="_xlnm.Print_Area" localSheetId="3">'Abril 2025'!$A$1:$U$41</definedName>
    <definedName name="_xlnm.Print_Area" localSheetId="7">'Agosto 2025'!$A$2:$U$42</definedName>
    <definedName name="_xlnm.Print_Area" localSheetId="0">'Enero 2025'!$A$1:$U$41</definedName>
    <definedName name="_xlnm.Print_Area" localSheetId="1">'Febrero 2025'!$A$1:$U$41</definedName>
    <definedName name="_xlnm.Print_Area" localSheetId="2">'Marzo 2025'!$A$1:$U$41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2" i="82" l="1"/>
  <c r="R42" i="82"/>
  <c r="N42" i="82"/>
  <c r="R41" i="82"/>
  <c r="N41" i="82"/>
  <c r="L41" i="82"/>
  <c r="O41" i="82" s="1"/>
  <c r="R40" i="82"/>
  <c r="N40" i="82"/>
  <c r="L40" i="82"/>
  <c r="O40" i="82" s="1"/>
  <c r="R39" i="82"/>
  <c r="N39" i="82"/>
  <c r="L39" i="82"/>
  <c r="O39" i="82" s="1"/>
  <c r="R38" i="82"/>
  <c r="N38" i="82"/>
  <c r="L38" i="82"/>
  <c r="O38" i="82" s="1"/>
  <c r="R37" i="82"/>
  <c r="N37" i="82"/>
  <c r="L37" i="82"/>
  <c r="O37" i="82" s="1"/>
  <c r="N34" i="82"/>
  <c r="O33" i="82"/>
  <c r="N33" i="82"/>
  <c r="T33" i="82" s="1"/>
  <c r="T32" i="82"/>
  <c r="T31" i="82"/>
  <c r="P30" i="82"/>
  <c r="N30" i="82"/>
  <c r="T30" i="82" s="1"/>
  <c r="T29" i="82"/>
  <c r="N26" i="82"/>
  <c r="P26" i="82" s="1"/>
  <c r="N25" i="82"/>
  <c r="T25" i="82" s="1"/>
  <c r="T23" i="82"/>
  <c r="O22" i="82"/>
  <c r="T22" i="82" s="1"/>
  <c r="O21" i="82"/>
  <c r="T21" i="82" s="1"/>
  <c r="O20" i="82"/>
  <c r="T20" i="82" s="1"/>
  <c r="O19" i="82"/>
  <c r="T19" i="82" s="1"/>
  <c r="O18" i="82"/>
  <c r="T18" i="82" s="1"/>
  <c r="O17" i="82"/>
  <c r="T17" i="82" s="1"/>
  <c r="O16" i="82"/>
  <c r="T16" i="82" s="1"/>
  <c r="A16" i="82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A42" i="82" s="1"/>
  <c r="O15" i="82"/>
  <c r="T15" i="82" s="1"/>
  <c r="T42" i="81"/>
  <c r="R42" i="81"/>
  <c r="N42" i="81"/>
  <c r="U41" i="81"/>
  <c r="R41" i="81"/>
  <c r="P41" i="81"/>
  <c r="O41" i="81"/>
  <c r="T41" i="81" s="1"/>
  <c r="N41" i="81"/>
  <c r="L41" i="81"/>
  <c r="R40" i="81"/>
  <c r="P40" i="81"/>
  <c r="O40" i="81"/>
  <c r="T40" i="81" s="1"/>
  <c r="N40" i="81"/>
  <c r="L40" i="81"/>
  <c r="R39" i="81"/>
  <c r="N39" i="81"/>
  <c r="L39" i="81"/>
  <c r="O39" i="81" s="1"/>
  <c r="R38" i="81"/>
  <c r="N38" i="81"/>
  <c r="L38" i="81"/>
  <c r="O38" i="81" s="1"/>
  <c r="U37" i="81"/>
  <c r="R37" i="81"/>
  <c r="N37" i="81"/>
  <c r="L37" i="81"/>
  <c r="O37" i="81" s="1"/>
  <c r="N34" i="81"/>
  <c r="O34" i="81" s="1"/>
  <c r="T33" i="81"/>
  <c r="O33" i="81"/>
  <c r="N33" i="81"/>
  <c r="T32" i="81"/>
  <c r="U31" i="81"/>
  <c r="T31" i="81"/>
  <c r="P30" i="81"/>
  <c r="N30" i="81"/>
  <c r="T30" i="81" s="1"/>
  <c r="U29" i="81"/>
  <c r="T29" i="81"/>
  <c r="U27" i="81"/>
  <c r="P26" i="81"/>
  <c r="T26" i="81" s="1"/>
  <c r="O26" i="81"/>
  <c r="N26" i="81"/>
  <c r="N25" i="81"/>
  <c r="T25" i="81" s="1"/>
  <c r="U23" i="81"/>
  <c r="T23" i="81"/>
  <c r="O22" i="81"/>
  <c r="T22" i="81" s="1"/>
  <c r="O21" i="81"/>
  <c r="T21" i="81" s="1"/>
  <c r="O20" i="81"/>
  <c r="T20" i="81" s="1"/>
  <c r="T19" i="81"/>
  <c r="O19" i="81"/>
  <c r="O18" i="81"/>
  <c r="T18" i="81" s="1"/>
  <c r="U17" i="81"/>
  <c r="O17" i="81"/>
  <c r="T17" i="81" s="1"/>
  <c r="T16" i="81"/>
  <c r="O16" i="81"/>
  <c r="A16" i="8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0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O15" i="81"/>
  <c r="T15" i="81" s="1"/>
  <c r="T42" i="80"/>
  <c r="R42" i="80"/>
  <c r="N42" i="80"/>
  <c r="R41" i="80"/>
  <c r="N41" i="80"/>
  <c r="L41" i="80"/>
  <c r="O41" i="80" s="1"/>
  <c r="R40" i="80"/>
  <c r="N40" i="80"/>
  <c r="L40" i="80"/>
  <c r="O40" i="80" s="1"/>
  <c r="R39" i="80"/>
  <c r="N39" i="80"/>
  <c r="L39" i="80"/>
  <c r="O39" i="80" s="1"/>
  <c r="R38" i="80"/>
  <c r="O38" i="80"/>
  <c r="P38" i="80" s="1"/>
  <c r="T38" i="80" s="1"/>
  <c r="N38" i="80"/>
  <c r="L38" i="80"/>
  <c r="R37" i="80"/>
  <c r="O37" i="80"/>
  <c r="N37" i="80"/>
  <c r="L37" i="80"/>
  <c r="N34" i="80"/>
  <c r="T33" i="80"/>
  <c r="N33" i="80"/>
  <c r="O33" i="80" s="1"/>
  <c r="T32" i="80"/>
  <c r="T31" i="80"/>
  <c r="P30" i="80"/>
  <c r="N30" i="80"/>
  <c r="T30" i="80" s="1"/>
  <c r="T29" i="80"/>
  <c r="N26" i="80"/>
  <c r="P26" i="80" s="1"/>
  <c r="U25" i="80"/>
  <c r="T25" i="80"/>
  <c r="O25" i="80"/>
  <c r="N25" i="80"/>
  <c r="U24" i="80"/>
  <c r="T23" i="80"/>
  <c r="O22" i="80"/>
  <c r="T22" i="80" s="1"/>
  <c r="O21" i="80"/>
  <c r="T21" i="80" s="1"/>
  <c r="O20" i="80"/>
  <c r="T20" i="80" s="1"/>
  <c r="O19" i="80"/>
  <c r="T19" i="80" s="1"/>
  <c r="O18" i="80"/>
  <c r="T18" i="80" s="1"/>
  <c r="O17" i="80"/>
  <c r="T17" i="80" s="1"/>
  <c r="A17" i="80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O16" i="80"/>
  <c r="T16" i="80" s="1"/>
  <c r="A16" i="80"/>
  <c r="O15" i="80"/>
  <c r="T15" i="80" s="1"/>
  <c r="T42" i="79"/>
  <c r="R42" i="79"/>
  <c r="N42" i="79"/>
  <c r="R41" i="79"/>
  <c r="O41" i="79"/>
  <c r="N41" i="79"/>
  <c r="L41" i="79"/>
  <c r="R40" i="79"/>
  <c r="N40" i="79"/>
  <c r="L40" i="79"/>
  <c r="O40" i="79" s="1"/>
  <c r="R39" i="79"/>
  <c r="N39" i="79"/>
  <c r="L39" i="79"/>
  <c r="O39" i="79" s="1"/>
  <c r="R38" i="79"/>
  <c r="O38" i="79"/>
  <c r="P38" i="79" s="1"/>
  <c r="N38" i="79"/>
  <c r="L38" i="79"/>
  <c r="R37" i="79"/>
  <c r="O37" i="79"/>
  <c r="N37" i="79"/>
  <c r="L37" i="79"/>
  <c r="N34" i="79"/>
  <c r="N33" i="79"/>
  <c r="T33" i="79" s="1"/>
  <c r="T32" i="79"/>
  <c r="T31" i="79"/>
  <c r="P30" i="79"/>
  <c r="N30" i="79"/>
  <c r="T30" i="79" s="1"/>
  <c r="T29" i="79"/>
  <c r="N26" i="79"/>
  <c r="P26" i="79" s="1"/>
  <c r="T25" i="79"/>
  <c r="O25" i="79"/>
  <c r="N25" i="79"/>
  <c r="T23" i="79"/>
  <c r="O22" i="79"/>
  <c r="T22" i="79" s="1"/>
  <c r="O21" i="79"/>
  <c r="T21" i="79" s="1"/>
  <c r="O20" i="79"/>
  <c r="T20" i="79" s="1"/>
  <c r="O19" i="79"/>
  <c r="T19" i="79" s="1"/>
  <c r="O18" i="79"/>
  <c r="T18" i="79" s="1"/>
  <c r="O17" i="79"/>
  <c r="T17" i="79" s="1"/>
  <c r="O16" i="79"/>
  <c r="T16" i="79" s="1"/>
  <c r="A16" i="79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O15" i="79"/>
  <c r="T15" i="79" s="1"/>
  <c r="T42" i="78"/>
  <c r="R42" i="78"/>
  <c r="N42" i="78"/>
  <c r="R41" i="78"/>
  <c r="O41" i="78"/>
  <c r="N41" i="78"/>
  <c r="L41" i="78"/>
  <c r="R40" i="78"/>
  <c r="O40" i="78"/>
  <c r="N40" i="78"/>
  <c r="L40" i="78"/>
  <c r="R39" i="78"/>
  <c r="N39" i="78"/>
  <c r="L39" i="78"/>
  <c r="O39" i="78" s="1"/>
  <c r="R38" i="78"/>
  <c r="N38" i="78"/>
  <c r="L38" i="78"/>
  <c r="O38" i="78" s="1"/>
  <c r="R37" i="78"/>
  <c r="N37" i="78"/>
  <c r="L37" i="78"/>
  <c r="O37" i="78" s="1"/>
  <c r="N34" i="78"/>
  <c r="P34" i="78" s="1"/>
  <c r="T34" i="78" s="1"/>
  <c r="O33" i="78"/>
  <c r="N33" i="78"/>
  <c r="T33" i="78" s="1"/>
  <c r="T32" i="78"/>
  <c r="T31" i="78"/>
  <c r="P30" i="78"/>
  <c r="T30" i="78" s="1"/>
  <c r="N30" i="78"/>
  <c r="T29" i="78"/>
  <c r="U26" i="78"/>
  <c r="P26" i="78"/>
  <c r="T26" i="78" s="1"/>
  <c r="O26" i="78"/>
  <c r="N26" i="78"/>
  <c r="U25" i="78"/>
  <c r="T25" i="78"/>
  <c r="N25" i="78"/>
  <c r="O25" i="78" s="1"/>
  <c r="U24" i="78"/>
  <c r="T23" i="78"/>
  <c r="T22" i="78"/>
  <c r="O22" i="78"/>
  <c r="O21" i="78"/>
  <c r="T21" i="78" s="1"/>
  <c r="O20" i="78"/>
  <c r="T20" i="78" s="1"/>
  <c r="O19" i="78"/>
  <c r="T19" i="78" s="1"/>
  <c r="T18" i="78"/>
  <c r="O18" i="78"/>
  <c r="O17" i="78"/>
  <c r="T17" i="78" s="1"/>
  <c r="O16" i="78"/>
  <c r="T16" i="78" s="1"/>
  <c r="A16" i="78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O15" i="78"/>
  <c r="T15" i="78" s="1"/>
  <c r="T41" i="77"/>
  <c r="R41" i="77"/>
  <c r="N41" i="77"/>
  <c r="T40" i="77"/>
  <c r="R40" i="77"/>
  <c r="O40" i="77"/>
  <c r="N40" i="77"/>
  <c r="T39" i="77"/>
  <c r="R39" i="77"/>
  <c r="O39" i="77"/>
  <c r="N39" i="77"/>
  <c r="R38" i="77"/>
  <c r="O38" i="77"/>
  <c r="T38" i="77" s="1"/>
  <c r="N38" i="77"/>
  <c r="R37" i="77"/>
  <c r="O37" i="77"/>
  <c r="P37" i="77" s="1"/>
  <c r="N37" i="77"/>
  <c r="R36" i="77"/>
  <c r="O36" i="77"/>
  <c r="T36" i="77" s="1"/>
  <c r="N36" i="77"/>
  <c r="N33" i="77"/>
  <c r="N32" i="77"/>
  <c r="T32" i="77" s="1"/>
  <c r="T31" i="77"/>
  <c r="T30" i="77"/>
  <c r="P29" i="77"/>
  <c r="N29" i="77"/>
  <c r="T29" i="77" s="1"/>
  <c r="T28" i="77"/>
  <c r="N25" i="77"/>
  <c r="N24" i="77"/>
  <c r="T24" i="77" s="1"/>
  <c r="T22" i="77"/>
  <c r="T21" i="77"/>
  <c r="O21" i="77"/>
  <c r="O20" i="77"/>
  <c r="T20" i="77" s="1"/>
  <c r="T19" i="77"/>
  <c r="O19" i="77"/>
  <c r="O18" i="77"/>
  <c r="T18" i="77" s="1"/>
  <c r="T17" i="77"/>
  <c r="O17" i="77"/>
  <c r="O16" i="77"/>
  <c r="T16" i="77" s="1"/>
  <c r="A16" i="77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O15" i="77"/>
  <c r="T15" i="77" s="1"/>
  <c r="P39" i="82" l="1"/>
  <c r="T39" i="82"/>
  <c r="P37" i="82"/>
  <c r="T37" i="82"/>
  <c r="P38" i="82"/>
  <c r="T38" i="82" s="1"/>
  <c r="P40" i="82"/>
  <c r="T40" i="82" s="1"/>
  <c r="P41" i="82"/>
  <c r="T41" i="82" s="1"/>
  <c r="T26" i="82"/>
  <c r="P34" i="82"/>
  <c r="T34" i="82" s="1"/>
  <c r="O25" i="82"/>
  <c r="O26" i="82"/>
  <c r="O34" i="82"/>
  <c r="P38" i="81"/>
  <c r="T38" i="81" s="1"/>
  <c r="P39" i="81"/>
  <c r="T39" i="81" s="1"/>
  <c r="P37" i="81"/>
  <c r="T37" i="81" s="1"/>
  <c r="O25" i="81"/>
  <c r="P34" i="81"/>
  <c r="T34" i="81"/>
  <c r="P39" i="79"/>
  <c r="T39" i="79" s="1"/>
  <c r="P39" i="80"/>
  <c r="T39" i="80" s="1"/>
  <c r="P40" i="80"/>
  <c r="T40" i="80" s="1"/>
  <c r="P41" i="80"/>
  <c r="T41" i="80" s="1"/>
  <c r="P40" i="79"/>
  <c r="T40" i="79" s="1"/>
  <c r="T34" i="80"/>
  <c r="T26" i="79"/>
  <c r="T26" i="80"/>
  <c r="P34" i="79"/>
  <c r="T34" i="79" s="1"/>
  <c r="O33" i="79"/>
  <c r="P41" i="79"/>
  <c r="T41" i="79" s="1"/>
  <c r="T38" i="79"/>
  <c r="O26" i="80"/>
  <c r="O26" i="79"/>
  <c r="O34" i="80"/>
  <c r="O34" i="79"/>
  <c r="P34" i="80"/>
  <c r="P37" i="80"/>
  <c r="T37" i="80" s="1"/>
  <c r="P37" i="79"/>
  <c r="T37" i="79" s="1"/>
  <c r="P37" i="78"/>
  <c r="T37" i="78" s="1"/>
  <c r="T38" i="78"/>
  <c r="P38" i="78"/>
  <c r="P39" i="78"/>
  <c r="T39" i="78"/>
  <c r="O24" i="77"/>
  <c r="O32" i="77"/>
  <c r="T37" i="77"/>
  <c r="P25" i="77"/>
  <c r="T25" i="77" s="1"/>
  <c r="O33" i="77"/>
  <c r="O25" i="77"/>
  <c r="P33" i="77"/>
  <c r="T33" i="77" s="1"/>
  <c r="P40" i="78"/>
  <c r="T40" i="78" s="1"/>
  <c r="P41" i="78"/>
  <c r="T41" i="78" s="1"/>
  <c r="O34" i="78"/>
  <c r="T41" i="76" l="1"/>
  <c r="R41" i="76"/>
  <c r="N41" i="76"/>
  <c r="T40" i="76"/>
  <c r="R40" i="76"/>
  <c r="O40" i="76"/>
  <c r="N40" i="76"/>
  <c r="T39" i="76"/>
  <c r="R39" i="76"/>
  <c r="O39" i="76"/>
  <c r="N39" i="76"/>
  <c r="T38" i="76"/>
  <c r="R38" i="76"/>
  <c r="O38" i="76"/>
  <c r="N38" i="76"/>
  <c r="T37" i="76"/>
  <c r="R37" i="76"/>
  <c r="P37" i="76"/>
  <c r="O37" i="76"/>
  <c r="N37" i="76"/>
  <c r="T36" i="76"/>
  <c r="R36" i="76"/>
  <c r="O36" i="76"/>
  <c r="N36" i="76"/>
  <c r="T33" i="76"/>
  <c r="P33" i="76"/>
  <c r="O33" i="76"/>
  <c r="N33" i="76"/>
  <c r="N32" i="76"/>
  <c r="T32" i="76" s="1"/>
  <c r="T31" i="76"/>
  <c r="T30" i="76"/>
  <c r="T29" i="76"/>
  <c r="P29" i="76"/>
  <c r="N29" i="76"/>
  <c r="T28" i="76"/>
  <c r="O25" i="76"/>
  <c r="N25" i="76"/>
  <c r="N24" i="76"/>
  <c r="T24" i="76" s="1"/>
  <c r="T22" i="76"/>
  <c r="T21" i="76"/>
  <c r="O21" i="76"/>
  <c r="T20" i="76"/>
  <c r="O20" i="76"/>
  <c r="O19" i="76"/>
  <c r="T19" i="76" s="1"/>
  <c r="O18" i="76"/>
  <c r="T18" i="76" s="1"/>
  <c r="A18" i="76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O17" i="76"/>
  <c r="T17" i="76" s="1"/>
  <c r="A17" i="76"/>
  <c r="T16" i="76"/>
  <c r="O16" i="76"/>
  <c r="A16" i="76"/>
  <c r="O15" i="76"/>
  <c r="T15" i="76" s="1"/>
  <c r="P29" i="74"/>
  <c r="T41" i="74"/>
  <c r="R41" i="74"/>
  <c r="N41" i="74"/>
  <c r="T40" i="74"/>
  <c r="R40" i="74"/>
  <c r="O40" i="74"/>
  <c r="N40" i="74"/>
  <c r="R39" i="74"/>
  <c r="O39" i="74"/>
  <c r="N39" i="74"/>
  <c r="R38" i="74"/>
  <c r="O38" i="74"/>
  <c r="T38" i="74" s="1"/>
  <c r="N38" i="74"/>
  <c r="T37" i="74"/>
  <c r="R37" i="74"/>
  <c r="P37" i="74"/>
  <c r="O37" i="74"/>
  <c r="N37" i="74"/>
  <c r="T36" i="74"/>
  <c r="R36" i="74"/>
  <c r="O36" i="74"/>
  <c r="N36" i="74"/>
  <c r="N33" i="74"/>
  <c r="N32" i="74"/>
  <c r="T32" i="74" s="1"/>
  <c r="T31" i="74"/>
  <c r="T30" i="74"/>
  <c r="N29" i="74"/>
  <c r="T28" i="74"/>
  <c r="N25" i="74"/>
  <c r="N24" i="74"/>
  <c r="T24" i="74" s="1"/>
  <c r="T22" i="74"/>
  <c r="O21" i="74"/>
  <c r="T21" i="74" s="1"/>
  <c r="T20" i="74"/>
  <c r="O20" i="74"/>
  <c r="O19" i="74"/>
  <c r="T19" i="74" s="1"/>
  <c r="O18" i="74"/>
  <c r="T18" i="74" s="1"/>
  <c r="O17" i="74"/>
  <c r="T17" i="74" s="1"/>
  <c r="A17" i="74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O16" i="74"/>
  <c r="T16" i="74" s="1"/>
  <c r="A16" i="74"/>
  <c r="O15" i="74"/>
  <c r="T15" i="74" s="1"/>
  <c r="O39" i="73"/>
  <c r="O38" i="73"/>
  <c r="T38" i="73" s="1"/>
  <c r="P37" i="73"/>
  <c r="O24" i="73"/>
  <c r="O25" i="73"/>
  <c r="T41" i="73"/>
  <c r="R41" i="73"/>
  <c r="N41" i="73"/>
  <c r="R40" i="73"/>
  <c r="O40" i="73"/>
  <c r="T40" i="73" s="1"/>
  <c r="N40" i="73"/>
  <c r="R39" i="73"/>
  <c r="N39" i="73"/>
  <c r="R38" i="73"/>
  <c r="N38" i="73"/>
  <c r="R37" i="73"/>
  <c r="O37" i="73"/>
  <c r="N37" i="73"/>
  <c r="T36" i="73"/>
  <c r="R36" i="73"/>
  <c r="O36" i="73"/>
  <c r="N36" i="73"/>
  <c r="N33" i="73"/>
  <c r="N32" i="73"/>
  <c r="T32" i="73" s="1"/>
  <c r="T31" i="73"/>
  <c r="T30" i="73"/>
  <c r="T29" i="73"/>
  <c r="N29" i="73"/>
  <c r="T28" i="73"/>
  <c r="N25" i="73"/>
  <c r="N24" i="73"/>
  <c r="T24" i="73" s="1"/>
  <c r="T22" i="73"/>
  <c r="T21" i="73"/>
  <c r="O21" i="73"/>
  <c r="O20" i="73"/>
  <c r="T20" i="73" s="1"/>
  <c r="O19" i="73"/>
  <c r="T19" i="73" s="1"/>
  <c r="O18" i="73"/>
  <c r="T18" i="73" s="1"/>
  <c r="O17" i="73"/>
  <c r="T17" i="73" s="1"/>
  <c r="O16" i="73"/>
  <c r="T16" i="73" s="1"/>
  <c r="A16" i="73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O15" i="73"/>
  <c r="T15" i="73" s="1"/>
  <c r="T41" i="72"/>
  <c r="R41" i="72"/>
  <c r="N41" i="72"/>
  <c r="R40" i="72"/>
  <c r="O40" i="72"/>
  <c r="T40" i="72" s="1"/>
  <c r="N40" i="72"/>
  <c r="R39" i="72"/>
  <c r="N39" i="72"/>
  <c r="T38" i="72"/>
  <c r="R38" i="72"/>
  <c r="N38" i="72"/>
  <c r="R37" i="72"/>
  <c r="O37" i="72"/>
  <c r="T37" i="72" s="1"/>
  <c r="N37" i="72"/>
  <c r="T36" i="72"/>
  <c r="R36" i="72"/>
  <c r="O36" i="72"/>
  <c r="N36" i="72"/>
  <c r="P33" i="72"/>
  <c r="O33" i="72"/>
  <c r="N33" i="72"/>
  <c r="T33" i="72" s="1"/>
  <c r="T32" i="72"/>
  <c r="O32" i="72"/>
  <c r="N32" i="72"/>
  <c r="T31" i="72"/>
  <c r="T30" i="72"/>
  <c r="T29" i="72"/>
  <c r="O29" i="72"/>
  <c r="N29" i="72"/>
  <c r="T28" i="72"/>
  <c r="O25" i="72"/>
  <c r="N25" i="72"/>
  <c r="T24" i="72"/>
  <c r="O24" i="72"/>
  <c r="N24" i="72"/>
  <c r="T22" i="72"/>
  <c r="T21" i="72"/>
  <c r="O21" i="72"/>
  <c r="O20" i="72"/>
  <c r="T20" i="72" s="1"/>
  <c r="O19" i="72"/>
  <c r="T19" i="72" s="1"/>
  <c r="O18" i="72"/>
  <c r="T18" i="72" s="1"/>
  <c r="O17" i="72"/>
  <c r="T17" i="72" s="1"/>
  <c r="O16" i="72"/>
  <c r="T16" i="72" s="1"/>
  <c r="A16" i="72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T15" i="72"/>
  <c r="O15" i="72"/>
  <c r="T24" i="71"/>
  <c r="O24" i="76" l="1"/>
  <c r="O32" i="76"/>
  <c r="P25" i="76"/>
  <c r="T25" i="76" s="1"/>
  <c r="T29" i="74"/>
  <c r="O24" i="74"/>
  <c r="O32" i="74"/>
  <c r="O25" i="74"/>
  <c r="O33" i="74"/>
  <c r="P25" i="74"/>
  <c r="T25" i="74" s="1"/>
  <c r="P33" i="74"/>
  <c r="T33" i="74" s="1"/>
  <c r="T37" i="73"/>
  <c r="O32" i="73"/>
  <c r="O33" i="73"/>
  <c r="P33" i="73"/>
  <c r="T33" i="73" s="1"/>
  <c r="P25" i="73"/>
  <c r="T25" i="73" s="1"/>
  <c r="P25" i="72"/>
  <c r="T25" i="72" s="1"/>
  <c r="O24" i="71"/>
  <c r="N24" i="71"/>
  <c r="A25" i="7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T41" i="71"/>
  <c r="R41" i="71"/>
  <c r="N41" i="71"/>
  <c r="R40" i="71"/>
  <c r="O40" i="71"/>
  <c r="T40" i="71" s="1"/>
  <c r="N40" i="71"/>
  <c r="R39" i="71"/>
  <c r="N39" i="71"/>
  <c r="T38" i="71"/>
  <c r="R38" i="71"/>
  <c r="N38" i="71"/>
  <c r="R37" i="71"/>
  <c r="O37" i="71"/>
  <c r="T37" i="71" s="1"/>
  <c r="N37" i="71"/>
  <c r="R36" i="71"/>
  <c r="O36" i="71"/>
  <c r="T36" i="71" s="1"/>
  <c r="N36" i="71"/>
  <c r="N33" i="71"/>
  <c r="N32" i="71"/>
  <c r="T32" i="71" s="1"/>
  <c r="T31" i="71"/>
  <c r="T30" i="71"/>
  <c r="O29" i="71"/>
  <c r="N29" i="71"/>
  <c r="T29" i="71" s="1"/>
  <c r="T28" i="71"/>
  <c r="P25" i="71"/>
  <c r="O25" i="71"/>
  <c r="N25" i="71"/>
  <c r="T22" i="71"/>
  <c r="O21" i="71"/>
  <c r="T21" i="71" s="1"/>
  <c r="O20" i="71"/>
  <c r="T20" i="71" s="1"/>
  <c r="O19" i="71"/>
  <c r="T19" i="71" s="1"/>
  <c r="O18" i="71"/>
  <c r="T18" i="71" s="1"/>
  <c r="O17" i="71"/>
  <c r="T17" i="71" s="1"/>
  <c r="O16" i="71"/>
  <c r="T16" i="71" s="1"/>
  <c r="A16" i="71"/>
  <c r="A17" i="71" s="1"/>
  <c r="A18" i="71" s="1"/>
  <c r="A19" i="71" s="1"/>
  <c r="A20" i="71" s="1"/>
  <c r="A21" i="71" s="1"/>
  <c r="A22" i="71" s="1"/>
  <c r="A23" i="71" s="1"/>
  <c r="A24" i="71" s="1"/>
  <c r="T15" i="71"/>
  <c r="O15" i="71"/>
  <c r="T25" i="71" l="1"/>
  <c r="O32" i="71"/>
  <c r="O33" i="71"/>
  <c r="P33" i="71"/>
  <c r="T33" i="71" s="1"/>
</calcChain>
</file>

<file path=xl/sharedStrings.xml><?xml version="1.0" encoding="utf-8"?>
<sst xmlns="http://schemas.openxmlformats.org/spreadsheetml/2006/main" count="1411" uniqueCount="104">
  <si>
    <t xml:space="preserve">No. </t>
  </si>
  <si>
    <t>RENGLON</t>
  </si>
  <si>
    <t xml:space="preserve">Empleados/ servidor publico </t>
  </si>
  <si>
    <t xml:space="preserve">CARGO </t>
  </si>
  <si>
    <t xml:space="preserve">DEPENDENCIA </t>
  </si>
  <si>
    <t xml:space="preserve">SUELDO BASE </t>
  </si>
  <si>
    <t>COMPLEMENTO POR ANTIGÜEDAD</t>
  </si>
  <si>
    <t xml:space="preserve">BONIFICACION PROFESIONAL </t>
  </si>
  <si>
    <t>BONO ESPECIFICO</t>
  </si>
  <si>
    <t xml:space="preserve">BONIFICACION INCENTIVO </t>
  </si>
  <si>
    <t xml:space="preserve">OTRAS REMUNERACIONES ECONOMICAS </t>
  </si>
  <si>
    <t xml:space="preserve">Gastos funerales </t>
  </si>
  <si>
    <t>HONORARIOS</t>
  </si>
  <si>
    <t xml:space="preserve">TOTAL DE INGRESOS </t>
  </si>
  <si>
    <t xml:space="preserve">TOTAL DESCUENTOS </t>
  </si>
  <si>
    <t xml:space="preserve">LIQUIDO </t>
  </si>
  <si>
    <t>MONTO VIÁTICOS</t>
  </si>
  <si>
    <t xml:space="preserve">Erny Julio Escobar </t>
  </si>
  <si>
    <t xml:space="preserve">Zoila Rosalia Ozaeta </t>
  </si>
  <si>
    <t xml:space="preserve">Cindy Jessenia Guerra </t>
  </si>
  <si>
    <t xml:space="preserve">Contadora </t>
  </si>
  <si>
    <t xml:space="preserve">Gerente </t>
  </si>
  <si>
    <t xml:space="preserve">Entrenador </t>
  </si>
  <si>
    <t xml:space="preserve">Secretaria </t>
  </si>
  <si>
    <t xml:space="preserve">DESCUENTO DE ISR </t>
  </si>
  <si>
    <t>DESCUENTO DEL IGSS</t>
  </si>
  <si>
    <t>DESCUENTO DE FIANZA DE FIDELIDAD</t>
  </si>
  <si>
    <t>Juan José Salvatierra Mayen</t>
  </si>
  <si>
    <t>Asesor</t>
  </si>
  <si>
    <t xml:space="preserve">Salarios, Honorarios y Otros Servicios   </t>
  </si>
  <si>
    <t xml:space="preserve">DESCUENTOS DE TIMBRES FISCALES </t>
  </si>
  <si>
    <t xml:space="preserve">Dietas </t>
  </si>
  <si>
    <t xml:space="preserve">Asociación Nacional de Raquetbol de Guatemala </t>
  </si>
  <si>
    <t>(Articulo 10, Numeral 4, Ley de Acceso a la Información Pública )</t>
  </si>
  <si>
    <t xml:space="preserve">Gastos de representación </t>
  </si>
  <si>
    <t>NOMBRES Y APELLIDOS</t>
  </si>
  <si>
    <t xml:space="preserve">Emerson Alexander Sipáque </t>
  </si>
  <si>
    <t xml:space="preserve">Encargado de la unidad de compras y planificacion </t>
  </si>
  <si>
    <t>Gilda Ninet López</t>
  </si>
  <si>
    <t xml:space="preserve">Raul Ernesto Salinas </t>
  </si>
  <si>
    <t>Heidy Eugenia Sarceño</t>
  </si>
  <si>
    <t xml:space="preserve">Encargada de limpieza </t>
  </si>
  <si>
    <t>¨061</t>
  </si>
  <si>
    <t xml:space="preserve">Secretaria del Comité Ejecutivo </t>
  </si>
  <si>
    <t xml:space="preserve">Presidente del Comité Ejecutivo </t>
  </si>
  <si>
    <t>¨063</t>
  </si>
  <si>
    <t xml:space="preserve">Estuardo Wer Ponce </t>
  </si>
  <si>
    <t xml:space="preserve">Tesorero del Comité Ejecutivo </t>
  </si>
  <si>
    <t>Bairon Israel Rosil</t>
  </si>
  <si>
    <t xml:space="preserve"> </t>
  </si>
  <si>
    <t xml:space="preserve">Edwin Aroldo Galicia Lutín </t>
  </si>
  <si>
    <t xml:space="preserve">Paulo Fernando Ruiz del Valle </t>
  </si>
  <si>
    <t xml:space="preserve">Administrador de redes </t>
  </si>
  <si>
    <t xml:space="preserve">Vocal I del Comité  Ejecutivo </t>
  </si>
  <si>
    <t xml:space="preserve">Luis Fernando Arana Pérez </t>
  </si>
  <si>
    <t xml:space="preserve">Alfredo Eramil Lemus </t>
  </si>
  <si>
    <t xml:space="preserve">Mensajero </t>
  </si>
  <si>
    <t xml:space="preserve">Director Técnico </t>
  </si>
  <si>
    <t xml:space="preserve">Maria Carolina Bustamante </t>
  </si>
  <si>
    <t xml:space="preserve">Psicologa </t>
  </si>
  <si>
    <t xml:space="preserve">Sonia Marisol Vallejo </t>
  </si>
  <si>
    <t xml:space="preserve">Nutricionista </t>
  </si>
  <si>
    <t xml:space="preserve">Edgar Amilcar Lopez </t>
  </si>
  <si>
    <t xml:space="preserve">Andres Alejandro Salvatierra </t>
  </si>
  <si>
    <t xml:space="preserve">Transporte </t>
  </si>
  <si>
    <t xml:space="preserve">Mayra Patricia Chutan </t>
  </si>
  <si>
    <t xml:space="preserve">Norma Salvatierra Castro </t>
  </si>
  <si>
    <t xml:space="preserve">Abel Alberto Yon </t>
  </si>
  <si>
    <t xml:space="preserve">Vocal II  del Comité  Ejecutivo </t>
  </si>
  <si>
    <t>Ernesto Ochoa Olivas</t>
  </si>
  <si>
    <t>Christian Wer Llerena</t>
  </si>
  <si>
    <t xml:space="preserve">Metodologo </t>
  </si>
  <si>
    <t xml:space="preserve">Juan Luis Rodríguez </t>
  </si>
  <si>
    <t xml:space="preserve">Asesor Juridico </t>
  </si>
  <si>
    <t xml:space="preserve">Juan Jose Salvatierra Castro </t>
  </si>
  <si>
    <t>Maria José Cobar Alvarez</t>
  </si>
  <si>
    <t xml:space="preserve">Fisioterapiesta </t>
  </si>
  <si>
    <t>ENERO 2,025</t>
  </si>
  <si>
    <t>Actualizacion: 31 de enero de 2025</t>
  </si>
  <si>
    <t>FEBRERO 2,025</t>
  </si>
  <si>
    <t>Actualizacion: 28 de febrero de 2025</t>
  </si>
  <si>
    <t>MARZO 2,025</t>
  </si>
  <si>
    <t>Actualizacion: 31 de marzo de 2025</t>
  </si>
  <si>
    <t>ABRIL 2,025</t>
  </si>
  <si>
    <t>Actualizacion: 30 de abril  de 2025</t>
  </si>
  <si>
    <t>MAYO 2,025</t>
  </si>
  <si>
    <t>Actualizacion: 31 de mayo  de 2025</t>
  </si>
  <si>
    <t>JUNIO  2,025</t>
  </si>
  <si>
    <t>Actualizacion: 30 de junio  de 2025</t>
  </si>
  <si>
    <t>JULIO  2,025</t>
  </si>
  <si>
    <t>Actualizacion: 31 de julio  de 2025</t>
  </si>
  <si>
    <t>AGOSTO   2,025</t>
  </si>
  <si>
    <t>Actualizacion: 31 de agosto  de 2025</t>
  </si>
  <si>
    <t>Beverly Karina Guiterrez</t>
  </si>
  <si>
    <t xml:space="preserve">Directora Técnica </t>
  </si>
  <si>
    <t>SEPTIEMBRE   2,025</t>
  </si>
  <si>
    <t>Actualizacion: 30 de septiembre   de 2025</t>
  </si>
  <si>
    <t xml:space="preserve">Preparador Físico </t>
  </si>
  <si>
    <t>Octubre 2,025</t>
  </si>
  <si>
    <t>Actualizacion: 31 de octubre   de 2025</t>
  </si>
  <si>
    <t>Noviembre  2,025</t>
  </si>
  <si>
    <t>Actualizacion: 30 de noviembre  de 2025</t>
  </si>
  <si>
    <t>Diciembre  2,025</t>
  </si>
  <si>
    <t>Actualizacion: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</si>
</sst>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90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 textRotation="90"/>
    </xf>
    <xf numFmtId="0" fontId="7" fillId="4" borderId="14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DAFE"/>
      <color rgb="FFFD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2AA711-6829-4E74-92A6-D8E807FB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550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161925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F3495B-B59E-4138-8FED-2A0A8EEB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066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210111</xdr:colOff>
      <xdr:row>1</xdr:row>
      <xdr:rowOff>154081</xdr:rowOff>
    </xdr:from>
    <xdr:to>
      <xdr:col>2</xdr:col>
      <xdr:colOff>238686</xdr:colOff>
      <xdr:row>11</xdr:row>
      <xdr:rowOff>64994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332FDCA-E41D-41C1-B55E-563E3EB4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11" y="354106"/>
          <a:ext cx="1552575" cy="18159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2</xdr:row>
      <xdr:rowOff>79375</xdr:rowOff>
    </xdr:from>
    <xdr:to>
      <xdr:col>2</xdr:col>
      <xdr:colOff>250825</xdr:colOff>
      <xdr:row>11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FBF3D02-31B7-491B-8EF9-FE06B320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479425"/>
          <a:ext cx="1552575" cy="181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42862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DE9CD6C-A4C5-4B39-AB43-79C6ECE74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38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109537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607CD11-1317-4279-A5C0-598B4192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2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176212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C602B05-8576-41A4-81EC-0E64122C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2717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571500</xdr:colOff>
      <xdr:row>7</xdr:row>
      <xdr:rowOff>147063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366040-8F9C-46CD-9E85-2C629DFB2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1190625" cy="14170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152400</xdr:rowOff>
    </xdr:from>
    <xdr:to>
      <xdr:col>1</xdr:col>
      <xdr:colOff>717108</xdr:colOff>
      <xdr:row>8</xdr:row>
      <xdr:rowOff>123825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7BCD9DC-CC8E-4CA3-ABE2-9AB542FC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2400"/>
          <a:ext cx="1304483" cy="1552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28575</xdr:rowOff>
    </xdr:from>
    <xdr:to>
      <xdr:col>2</xdr:col>
      <xdr:colOff>412750</xdr:colOff>
      <xdr:row>10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56C85B7-F3F7-48FA-B5EB-DF1D8B83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4950"/>
          <a:ext cx="1698625" cy="1962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327617</xdr:colOff>
      <xdr:row>1</xdr:row>
      <xdr:rowOff>158750</xdr:rowOff>
    </xdr:from>
    <xdr:to>
      <xdr:col>2</xdr:col>
      <xdr:colOff>307975</xdr:colOff>
      <xdr:row>11</xdr:row>
      <xdr:rowOff>139700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7FE9BBC-15AA-4B23-8EF3-ADBDE3F6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17" y="365125"/>
          <a:ext cx="1504358" cy="1981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95250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04B43B2-82EE-45B8-9987-04BD31AC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000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/OneDrive/Escritorio/Raquetbol%202023/Raquetbol%202025/Distribuci&#243;n%2020%25,%2030%25%20y%2050%25/PRESUPUSTO%2020%20,30%20Y%2050%20%25/11%20NOVIEMBRE%202025.xlsx" TargetMode="External"/><Relationship Id="rId2" Type="http://schemas.openxmlformats.org/officeDocument/2006/relationships/externalLinkPath" Target="file:///C:\Users\conta\OneDrive\Escritorio\Raquetbol%202023\Raquetbol%202025\Distribuci&#243;n%2020%25,%2030%25%20y%2050%25\PRESUPUSTO%2020%20,30%20Y%2050%20%25\11%20NOVIEMBRE%202025.xlsx" TargetMode="External"/><Relationship Id="rId1" Type="http://schemas.openxmlformats.org/officeDocument/2006/relationships/externalLinkPath" Target="/Users/conta/OneDrive/Escritorio/Raquetbol%202023/Raquetbol%202025/Distribuci&#243;n%2020%25,%2030%25%20y%2050%25/PRESUPUSTO%2020%20,30%20Y%2050%20%25/11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Resumen"/>
      <sheetName val="Agosto 2025"/>
    </sheetNames>
    <sheetDataSet>
      <sheetData sheetId="0" refreshError="1"/>
      <sheetData sheetId="1" refreshError="1"/>
      <sheetData sheetId="2" refreshError="1">
        <row r="108">
          <cell r="G108">
            <v>20332</v>
          </cell>
        </row>
        <row r="115">
          <cell r="J115">
            <v>11340</v>
          </cell>
        </row>
        <row r="117">
          <cell r="J117">
            <v>9230</v>
          </cell>
        </row>
        <row r="125">
          <cell r="J125">
            <v>31200</v>
          </cell>
        </row>
        <row r="132">
          <cell r="G132">
            <v>12355</v>
          </cell>
        </row>
        <row r="133">
          <cell r="J133">
            <v>12355</v>
          </cell>
        </row>
        <row r="135">
          <cell r="G135">
            <v>38750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BAD-5E7E-4852-8D32-ED79D3A03CC9}">
  <dimension ref="A1:Z41"/>
  <sheetViews>
    <sheetView tabSelected="1" view="pageBreakPreview" zoomScale="60" zoomScaleNormal="8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140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6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6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6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6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6" ht="15.75" x14ac:dyDescent="0.25">
      <c r="A8" s="61" t="s">
        <v>77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6" ht="15.75" x14ac:dyDescent="0.25">
      <c r="A9" s="61" t="s">
        <v>78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6" ht="1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6" ht="15.75" customHeight="1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6" ht="41.2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6" ht="124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  <c r="Z16" t="s">
        <v>49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802.95</v>
      </c>
      <c r="Q17" s="3">
        <v>966</v>
      </c>
      <c r="R17" s="3">
        <v>268.8</v>
      </c>
      <c r="S17" s="3">
        <v>0</v>
      </c>
      <c r="T17" s="3">
        <f t="shared" si="0"/>
        <v>18262.25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143.88999999999999</v>
      </c>
      <c r="Q21" s="3">
        <v>313.95</v>
      </c>
      <c r="R21" s="3">
        <v>87.36</v>
      </c>
      <c r="S21" s="3">
        <v>0</v>
      </c>
      <c r="T21" s="3">
        <f t="shared" si="0"/>
        <v>6254.8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F24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0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G25</f>
        <v>0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f>G29</f>
        <v>0</v>
      </c>
      <c r="P29" s="14">
        <v>0</v>
      </c>
      <c r="Q29" s="14">
        <v>0</v>
      </c>
      <c r="R29" s="14">
        <v>0</v>
      </c>
      <c r="S29" s="14">
        <v>0</v>
      </c>
      <c r="T29" s="3">
        <f>N29-P29</f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133.93</v>
      </c>
      <c r="Q32" s="3">
        <v>0</v>
      </c>
      <c r="R32" s="3">
        <v>0</v>
      </c>
      <c r="S32" s="3">
        <v>0</v>
      </c>
      <c r="T32" s="3">
        <f t="shared" ref="T32:T33" si="3">N32-P32-Q32-R32</f>
        <v>2866.07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5400</v>
      </c>
      <c r="M37" s="3">
        <v>0</v>
      </c>
      <c r="N37" s="3">
        <f t="shared" si="4"/>
        <v>0</v>
      </c>
      <c r="O37" s="3">
        <f>L37</f>
        <v>5400</v>
      </c>
      <c r="P37" s="3">
        <v>270</v>
      </c>
      <c r="Q37" s="3">
        <v>0</v>
      </c>
      <c r="R37" s="3">
        <f t="shared" si="5"/>
        <v>0</v>
      </c>
      <c r="S37" s="3">
        <v>0</v>
      </c>
      <c r="T37" s="3">
        <f t="shared" si="6"/>
        <v>5130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5400</v>
      </c>
      <c r="M38" s="3">
        <v>0</v>
      </c>
      <c r="N38" s="3">
        <f t="shared" si="4"/>
        <v>0</v>
      </c>
      <c r="O38" s="3">
        <v>5400</v>
      </c>
      <c r="P38" s="3">
        <v>270</v>
      </c>
      <c r="Q38" s="3">
        <v>0</v>
      </c>
      <c r="R38" s="3">
        <f t="shared" si="5"/>
        <v>0</v>
      </c>
      <c r="S38" s="3">
        <v>0</v>
      </c>
      <c r="T38" s="3">
        <f>O38-P38</f>
        <v>5130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5400</v>
      </c>
      <c r="M39" s="3">
        <v>0</v>
      </c>
      <c r="N39" s="3">
        <f t="shared" si="4"/>
        <v>0</v>
      </c>
      <c r="O39" s="3">
        <v>5400</v>
      </c>
      <c r="P39" s="3">
        <v>270</v>
      </c>
      <c r="Q39" s="3">
        <v>0</v>
      </c>
      <c r="R39" s="3">
        <f t="shared" si="5"/>
        <v>0</v>
      </c>
      <c r="S39" s="3">
        <v>0</v>
      </c>
      <c r="T39" s="3"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5400</v>
      </c>
      <c r="M40" s="3">
        <v>0</v>
      </c>
      <c r="N40" s="3">
        <f t="shared" si="4"/>
        <v>0</v>
      </c>
      <c r="O40" s="3">
        <f>L40</f>
        <v>5400</v>
      </c>
      <c r="P40" s="3">
        <v>270</v>
      </c>
      <c r="Q40" s="3">
        <v>0</v>
      </c>
      <c r="R40" s="3">
        <f t="shared" si="5"/>
        <v>0</v>
      </c>
      <c r="S40" s="3">
        <v>0</v>
      </c>
      <c r="T40" s="3">
        <f t="shared" si="6"/>
        <v>5130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51181102362204722" right="0.11811023622047245" top="0.35433070866141736" bottom="0.35433070866141736" header="0.31496062992125984" footer="0.31496062992125984"/>
  <pageSetup scale="3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E4B-369D-4426-8014-29F71005BECA}">
  <dimension ref="A1:U42"/>
  <sheetViews>
    <sheetView view="pageBreakPreview" zoomScale="60" zoomScaleNormal="80" workbookViewId="0">
      <selection activeCell="H45" sqref="H45"/>
    </sheetView>
  </sheetViews>
  <sheetFormatPr baseColWidth="10" defaultRowHeight="15" x14ac:dyDescent="0.25"/>
  <cols>
    <col min="3" max="3" width="39.85546875" customWidth="1"/>
    <col min="4" max="4" width="25.42578125" customWidth="1"/>
    <col min="5" max="5" width="26" customWidth="1"/>
    <col min="6" max="6" width="20.28515625" customWidth="1"/>
    <col min="11" max="11" width="15.7109375" customWidth="1"/>
    <col min="14" max="14" width="14" customWidth="1"/>
    <col min="15" max="15" width="16.85546875" customWidth="1"/>
    <col min="16" max="16" width="17.28515625" customWidth="1"/>
    <col min="17" max="17" width="18.85546875" customWidth="1"/>
    <col min="18" max="18" width="19.28515625" customWidth="1"/>
    <col min="19" max="19" width="19.7109375" customWidth="1"/>
    <col min="20" max="20" width="23.28515625" bestFit="1" customWidth="1"/>
    <col min="21" max="21" width="14.5703125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98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99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49.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34.2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45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2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45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45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45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45" x14ac:dyDescent="0.25">
      <c r="A20" s="18">
        <f t="shared" si="1"/>
        <v>6</v>
      </c>
      <c r="B20" s="2">
        <v>189</v>
      </c>
      <c r="C20" s="2" t="s">
        <v>55</v>
      </c>
      <c r="D20" s="2" t="s">
        <v>97</v>
      </c>
      <c r="E20" s="2" t="s">
        <v>32</v>
      </c>
      <c r="F20" s="3">
        <v>8000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8000</v>
      </c>
      <c r="P20" s="3">
        <v>0</v>
      </c>
      <c r="Q20" s="3">
        <v>0</v>
      </c>
      <c r="R20" s="3">
        <v>0</v>
      </c>
      <c r="S20" s="3">
        <v>0</v>
      </c>
      <c r="T20" s="3">
        <f t="shared" si="0"/>
        <v>8000</v>
      </c>
      <c r="U20" s="8">
        <v>0</v>
      </c>
    </row>
    <row r="21" spans="1:21" ht="45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45" x14ac:dyDescent="0.25">
      <c r="A22" s="18">
        <f t="shared" si="1"/>
        <v>8</v>
      </c>
      <c r="B22" s="2">
        <v>11</v>
      </c>
      <c r="C22" s="2" t="s">
        <v>93</v>
      </c>
      <c r="D22" s="2" t="s">
        <v>94</v>
      </c>
      <c r="E22" s="2" t="s">
        <v>32</v>
      </c>
      <c r="F22" s="3">
        <v>10000</v>
      </c>
      <c r="G22" s="3">
        <v>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10250</v>
      </c>
      <c r="P22" s="3">
        <v>291.27</v>
      </c>
      <c r="Q22" s="3">
        <v>483</v>
      </c>
      <c r="R22" s="3">
        <v>0</v>
      </c>
      <c r="S22" s="3">
        <v>0</v>
      </c>
      <c r="T22" s="3">
        <f t="shared" si="0"/>
        <v>9475.73</v>
      </c>
      <c r="U22" s="8">
        <v>0</v>
      </c>
    </row>
    <row r="23" spans="1:21" ht="45" x14ac:dyDescent="0.25">
      <c r="A23" s="18">
        <f t="shared" si="1"/>
        <v>9</v>
      </c>
      <c r="B23" s="2">
        <v>29</v>
      </c>
      <c r="C23" s="2" t="s">
        <v>70</v>
      </c>
      <c r="D23" s="2" t="s">
        <v>71</v>
      </c>
      <c r="E23" s="2" t="s">
        <v>32</v>
      </c>
      <c r="F23" s="3">
        <v>6000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6000</v>
      </c>
      <c r="O23" s="3">
        <v>6000</v>
      </c>
      <c r="P23" s="3">
        <v>0</v>
      </c>
      <c r="Q23" s="3">
        <v>0</v>
      </c>
      <c r="R23" s="3">
        <v>0</v>
      </c>
      <c r="S23" s="3">
        <v>0</v>
      </c>
      <c r="T23" s="3">
        <f>N23-P23</f>
        <v>6000</v>
      </c>
      <c r="U23" s="5">
        <v>0</v>
      </c>
    </row>
    <row r="24" spans="1:21" ht="45" x14ac:dyDescent="0.25">
      <c r="A24" s="18">
        <f t="shared" si="1"/>
        <v>10</v>
      </c>
      <c r="B24" s="2">
        <v>29</v>
      </c>
      <c r="C24" s="2" t="s">
        <v>50</v>
      </c>
      <c r="D24" s="2" t="s">
        <v>22</v>
      </c>
      <c r="E24" s="2" t="s">
        <v>32</v>
      </c>
      <c r="F24" s="3">
        <v>4500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4500</v>
      </c>
      <c r="O24" s="3">
        <v>4500</v>
      </c>
      <c r="P24" s="3">
        <v>0</v>
      </c>
      <c r="Q24" s="3">
        <v>0</v>
      </c>
      <c r="R24" s="3">
        <v>0</v>
      </c>
      <c r="S24" s="3">
        <v>0</v>
      </c>
      <c r="T24" s="3">
        <v>4500</v>
      </c>
      <c r="U24" s="5">
        <f>9384+10523.96</f>
        <v>19907.96</v>
      </c>
    </row>
    <row r="25" spans="1:21" ht="45" x14ac:dyDescent="0.25">
      <c r="A25" s="18">
        <f t="shared" si="1"/>
        <v>11</v>
      </c>
      <c r="B25" s="2">
        <v>189</v>
      </c>
      <c r="C25" s="2" t="s">
        <v>69</v>
      </c>
      <c r="D25" s="2" t="s">
        <v>22</v>
      </c>
      <c r="E25" s="2" t="s">
        <v>32</v>
      </c>
      <c r="F25" s="3">
        <v>42563.040000000001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42563.040000000001</v>
      </c>
      <c r="O25" s="3">
        <f>N25</f>
        <v>42563.040000000001</v>
      </c>
      <c r="P25" s="3">
        <v>2060.19</v>
      </c>
      <c r="Q25" s="3">
        <v>0</v>
      </c>
      <c r="R25" s="3">
        <v>0</v>
      </c>
      <c r="S25" s="3">
        <v>0</v>
      </c>
      <c r="T25" s="3">
        <f>N25-P25</f>
        <v>40502.85</v>
      </c>
      <c r="U25" s="5">
        <f>9384+6450</f>
        <v>15834</v>
      </c>
    </row>
    <row r="26" spans="1:21" ht="45" x14ac:dyDescent="0.25">
      <c r="A26" s="18">
        <f t="shared" si="1"/>
        <v>12</v>
      </c>
      <c r="B26" s="12">
        <v>189</v>
      </c>
      <c r="C26" s="13" t="s">
        <v>58</v>
      </c>
      <c r="D26" s="12" t="s">
        <v>59</v>
      </c>
      <c r="E26" s="12" t="s">
        <v>32</v>
      </c>
      <c r="F26" s="14">
        <v>14625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>F26</f>
        <v>14625</v>
      </c>
      <c r="O26" s="14">
        <f>N26</f>
        <v>14625</v>
      </c>
      <c r="P26" s="14">
        <f>N26/1.12*5/100</f>
        <v>652.90178571428567</v>
      </c>
      <c r="Q26" s="14">
        <v>0</v>
      </c>
      <c r="R26" s="14">
        <v>0</v>
      </c>
      <c r="S26" s="14">
        <v>0</v>
      </c>
      <c r="T26" s="3">
        <f>N26-P26</f>
        <v>13972.098214285714</v>
      </c>
      <c r="U26" s="8">
        <v>6450</v>
      </c>
    </row>
    <row r="27" spans="1:21" ht="45" x14ac:dyDescent="0.25">
      <c r="A27" s="18">
        <f t="shared" si="1"/>
        <v>13</v>
      </c>
      <c r="B27" s="12">
        <v>29</v>
      </c>
      <c r="C27" s="13" t="s">
        <v>75</v>
      </c>
      <c r="D27" s="12" t="s">
        <v>76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14">
        <v>8000</v>
      </c>
      <c r="P27" s="14">
        <v>0</v>
      </c>
      <c r="Q27" s="14">
        <v>0</v>
      </c>
      <c r="R27" s="14">
        <v>0</v>
      </c>
      <c r="S27" s="14">
        <v>0</v>
      </c>
      <c r="T27" s="3">
        <v>8000</v>
      </c>
      <c r="U27" s="8">
        <v>6450</v>
      </c>
    </row>
    <row r="28" spans="1:21" ht="45" x14ac:dyDescent="0.25">
      <c r="A28" s="18">
        <f t="shared" si="1"/>
        <v>14</v>
      </c>
      <c r="B28" s="2">
        <v>29</v>
      </c>
      <c r="C28" s="2" t="s">
        <v>74</v>
      </c>
      <c r="D28" s="2" t="s">
        <v>22</v>
      </c>
      <c r="E28" s="2" t="s">
        <v>32</v>
      </c>
      <c r="F28" s="3">
        <v>13300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13300</v>
      </c>
      <c r="O28" s="3">
        <v>13300</v>
      </c>
      <c r="P28" s="3">
        <v>0</v>
      </c>
      <c r="Q28" s="3">
        <v>0</v>
      </c>
      <c r="R28" s="3">
        <v>0</v>
      </c>
      <c r="S28" s="3">
        <v>0</v>
      </c>
      <c r="T28" s="3">
        <v>13300</v>
      </c>
      <c r="U28" s="5">
        <v>6450</v>
      </c>
    </row>
    <row r="29" spans="1:21" ht="45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4500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4500</v>
      </c>
      <c r="O29" s="3">
        <v>4500</v>
      </c>
      <c r="P29" s="3">
        <v>0</v>
      </c>
      <c r="Q29" s="3">
        <v>0</v>
      </c>
      <c r="R29" s="3">
        <v>0</v>
      </c>
      <c r="S29" s="3">
        <v>0</v>
      </c>
      <c r="T29" s="3">
        <f>N29-P29-Q29-R29</f>
        <v>4500</v>
      </c>
      <c r="U29" s="8">
        <v>19907.96</v>
      </c>
    </row>
    <row r="30" spans="1:21" ht="45" x14ac:dyDescent="0.25">
      <c r="A30" s="18">
        <f t="shared" si="1"/>
        <v>16</v>
      </c>
      <c r="B30" s="12">
        <v>189</v>
      </c>
      <c r="C30" s="13" t="s">
        <v>72</v>
      </c>
      <c r="D30" s="12" t="s">
        <v>73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14">
        <v>7500</v>
      </c>
      <c r="P30" s="14">
        <f>O30/1.12*5/100</f>
        <v>334.82142857142856</v>
      </c>
      <c r="Q30" s="14">
        <v>0</v>
      </c>
      <c r="R30" s="14">
        <v>0</v>
      </c>
      <c r="S30" s="14">
        <v>0</v>
      </c>
      <c r="T30" s="3">
        <f>N30-P30</f>
        <v>7165.1785714285716</v>
      </c>
      <c r="U30" s="8">
        <v>0</v>
      </c>
    </row>
    <row r="31" spans="1:21" ht="45" x14ac:dyDescent="0.25">
      <c r="A31" s="18">
        <f t="shared" si="1"/>
        <v>17</v>
      </c>
      <c r="B31" s="2">
        <v>29</v>
      </c>
      <c r="C31" s="6" t="s">
        <v>54</v>
      </c>
      <c r="D31" s="2" t="s">
        <v>22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45" x14ac:dyDescent="0.25">
      <c r="A32" s="18">
        <f t="shared" si="1"/>
        <v>18</v>
      </c>
      <c r="B32" s="2">
        <v>29</v>
      </c>
      <c r="C32" s="6" t="s">
        <v>60</v>
      </c>
      <c r="D32" s="2" t="s">
        <v>61</v>
      </c>
      <c r="E32" s="2" t="s">
        <v>32</v>
      </c>
      <c r="F32" s="3">
        <v>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v>5000</v>
      </c>
      <c r="P32" s="3">
        <v>0</v>
      </c>
      <c r="Q32" s="3">
        <v>0</v>
      </c>
      <c r="R32" s="3">
        <v>0</v>
      </c>
      <c r="S32" s="3">
        <v>0</v>
      </c>
      <c r="T32" s="3">
        <f>N32-P32-Q32-R32</f>
        <v>5000</v>
      </c>
      <c r="U32" s="8">
        <v>0</v>
      </c>
    </row>
    <row r="33" spans="1:21" ht="45" x14ac:dyDescent="0.25">
      <c r="A33" s="18">
        <f t="shared" si="1"/>
        <v>19</v>
      </c>
      <c r="B33" s="2">
        <v>189</v>
      </c>
      <c r="C33" s="6" t="s">
        <v>51</v>
      </c>
      <c r="D33" s="2" t="s">
        <v>52</v>
      </c>
      <c r="E33" s="2" t="s">
        <v>32</v>
      </c>
      <c r="F33" s="3">
        <v>3000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:O34" si="3">F33+G33+H33+I33+J33+K33+M33</f>
        <v>3000</v>
      </c>
      <c r="O33" s="3">
        <f t="shared" si="3"/>
        <v>3000</v>
      </c>
      <c r="P33" s="3">
        <v>0</v>
      </c>
      <c r="Q33" s="3">
        <v>0</v>
      </c>
      <c r="R33" s="3">
        <v>0</v>
      </c>
      <c r="S33" s="3">
        <v>0</v>
      </c>
      <c r="T33" s="3">
        <f t="shared" ref="T33:T34" si="4">N33-P33-Q33-R33</f>
        <v>3000</v>
      </c>
      <c r="U33" s="5">
        <v>0</v>
      </c>
    </row>
    <row r="34" spans="1:21" ht="45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5000</v>
      </c>
      <c r="O34" s="3">
        <f t="shared" si="3"/>
        <v>5000</v>
      </c>
      <c r="P34" s="3">
        <f>N34/1.12*5/100</f>
        <v>223.21428571428569</v>
      </c>
      <c r="Q34" s="3">
        <v>0</v>
      </c>
      <c r="R34" s="3">
        <v>0</v>
      </c>
      <c r="S34" s="3">
        <v>0</v>
      </c>
      <c r="T34" s="3">
        <f t="shared" si="4"/>
        <v>4776.7857142857147</v>
      </c>
      <c r="U34" s="5">
        <v>0</v>
      </c>
    </row>
    <row r="35" spans="1:21" ht="45" x14ac:dyDescent="0.25">
      <c r="A35" s="18">
        <f t="shared" si="1"/>
        <v>21</v>
      </c>
      <c r="B35" s="2">
        <v>29</v>
      </c>
      <c r="C35" s="2" t="s">
        <v>62</v>
      </c>
      <c r="D35" s="2" t="s">
        <v>56</v>
      </c>
      <c r="E35" s="2" t="s">
        <v>32</v>
      </c>
      <c r="F35" s="3">
        <v>2500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2500</v>
      </c>
      <c r="O35" s="3">
        <v>2500</v>
      </c>
      <c r="P35" s="3">
        <v>0</v>
      </c>
      <c r="Q35" s="3">
        <v>0</v>
      </c>
      <c r="R35" s="3">
        <v>0</v>
      </c>
      <c r="S35" s="3">
        <v>0</v>
      </c>
      <c r="T35" s="3">
        <v>2500</v>
      </c>
      <c r="U35" s="5">
        <v>0</v>
      </c>
    </row>
    <row r="36" spans="1:21" ht="45" x14ac:dyDescent="0.25">
      <c r="A36" s="18">
        <f t="shared" si="1"/>
        <v>22</v>
      </c>
      <c r="B36" s="2">
        <v>189</v>
      </c>
      <c r="C36" s="2" t="s">
        <v>63</v>
      </c>
      <c r="D36" s="2" t="s">
        <v>64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v>3500</v>
      </c>
      <c r="P36" s="3">
        <v>0</v>
      </c>
      <c r="Q36" s="3">
        <v>0</v>
      </c>
      <c r="R36" s="3">
        <v>0</v>
      </c>
      <c r="S36" s="3">
        <v>0</v>
      </c>
      <c r="T36" s="3">
        <v>3500</v>
      </c>
      <c r="U36" s="5">
        <v>0</v>
      </c>
    </row>
    <row r="37" spans="1:21" ht="45" x14ac:dyDescent="0.25">
      <c r="A37" s="18">
        <f t="shared" si="1"/>
        <v>23</v>
      </c>
      <c r="B37" s="2" t="s">
        <v>42</v>
      </c>
      <c r="C37" s="6" t="s">
        <v>67</v>
      </c>
      <c r="D37" s="2" t="s">
        <v>68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5">F37+G37+H37+I37+J37+K37+M37</f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ref="R37:R42" si="6">Q37*5/100</f>
        <v>0</v>
      </c>
      <c r="S37" s="3">
        <v>0</v>
      </c>
      <c r="T37" s="3">
        <f t="shared" ref="T37:T42" si="7">O37-P37</f>
        <v>3420</v>
      </c>
      <c r="U37" s="5">
        <v>0</v>
      </c>
    </row>
    <row r="38" spans="1:21" ht="45" x14ac:dyDescent="0.25">
      <c r="A38" s="18">
        <f t="shared" si="1"/>
        <v>24</v>
      </c>
      <c r="B38" s="2" t="s">
        <v>42</v>
      </c>
      <c r="C38" s="6" t="s">
        <v>65</v>
      </c>
      <c r="D38" s="2" t="s">
        <v>53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5"/>
        <v>0</v>
      </c>
      <c r="O38" s="3">
        <f>L38</f>
        <v>3600</v>
      </c>
      <c r="P38" s="3">
        <f>O38*5/100</f>
        <v>180</v>
      </c>
      <c r="Q38" s="3">
        <v>0</v>
      </c>
      <c r="R38" s="3">
        <f t="shared" si="6"/>
        <v>0</v>
      </c>
      <c r="S38" s="3">
        <v>0</v>
      </c>
      <c r="T38" s="3">
        <f>O38-P38</f>
        <v>3420</v>
      </c>
      <c r="U38" s="5">
        <v>0</v>
      </c>
    </row>
    <row r="39" spans="1:21" ht="45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5"/>
        <v>0</v>
      </c>
      <c r="O39" s="3">
        <f>L39</f>
        <v>3600</v>
      </c>
      <c r="P39" s="3">
        <f>O39*5/100</f>
        <v>180</v>
      </c>
      <c r="Q39" s="3">
        <v>0</v>
      </c>
      <c r="R39" s="3">
        <f t="shared" si="6"/>
        <v>0</v>
      </c>
      <c r="S39" s="3">
        <v>0</v>
      </c>
      <c r="T39" s="3">
        <f>O39-P39</f>
        <v>3420</v>
      </c>
      <c r="U39" s="5">
        <v>0</v>
      </c>
    </row>
    <row r="40" spans="1:21" ht="45" x14ac:dyDescent="0.25">
      <c r="A40" s="18">
        <f t="shared" si="1"/>
        <v>26</v>
      </c>
      <c r="B40" s="2" t="s">
        <v>42</v>
      </c>
      <c r="C40" s="6" t="s">
        <v>66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1800*2</f>
        <v>3600</v>
      </c>
      <c r="M40" s="3">
        <v>0</v>
      </c>
      <c r="N40" s="3">
        <f t="shared" si="5"/>
        <v>0</v>
      </c>
      <c r="O40" s="3">
        <f>L40</f>
        <v>3600</v>
      </c>
      <c r="P40" s="3">
        <f>O40*5/100</f>
        <v>180</v>
      </c>
      <c r="Q40" s="3">
        <v>0</v>
      </c>
      <c r="R40" s="3">
        <f t="shared" si="6"/>
        <v>0</v>
      </c>
      <c r="S40" s="3">
        <v>0</v>
      </c>
      <c r="T40" s="3">
        <f t="shared" si="7"/>
        <v>3420</v>
      </c>
      <c r="U40" s="5">
        <v>0</v>
      </c>
    </row>
    <row r="41" spans="1:21" ht="45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1800*2</f>
        <v>3600</v>
      </c>
      <c r="M41" s="3">
        <v>0</v>
      </c>
      <c r="N41" s="3">
        <f t="shared" si="5"/>
        <v>0</v>
      </c>
      <c r="O41" s="3">
        <f>L41</f>
        <v>3600</v>
      </c>
      <c r="P41" s="3">
        <f>O41*5/100</f>
        <v>180</v>
      </c>
      <c r="Q41" s="3">
        <v>0</v>
      </c>
      <c r="R41" s="3">
        <f t="shared" si="6"/>
        <v>0</v>
      </c>
      <c r="S41" s="3">
        <v>0</v>
      </c>
      <c r="T41" s="3">
        <f t="shared" si="7"/>
        <v>3420</v>
      </c>
      <c r="U41" s="5">
        <v>18943.13</v>
      </c>
    </row>
    <row r="42" spans="1:21" ht="45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5"/>
        <v>15000</v>
      </c>
      <c r="O42" s="17">
        <v>15000</v>
      </c>
      <c r="P42" s="17">
        <v>0</v>
      </c>
      <c r="Q42" s="17">
        <v>0</v>
      </c>
      <c r="R42" s="17">
        <f t="shared" si="6"/>
        <v>0</v>
      </c>
      <c r="S42" s="17">
        <v>0</v>
      </c>
      <c r="T42" s="17">
        <f t="shared" si="7"/>
        <v>15000</v>
      </c>
      <c r="U42" s="19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15748031496062992" bottom="0.35433070866141736" header="0.31496062992125984" footer="0.31496062992125984"/>
  <pageSetup scale="3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0A18-9C2E-46A3-8133-F08595C801C7}">
  <dimension ref="A1:U42"/>
  <sheetViews>
    <sheetView view="pageBreakPreview" zoomScale="60" zoomScaleNormal="100" workbookViewId="0">
      <selection activeCell="D18" sqref="D18"/>
    </sheetView>
  </sheetViews>
  <sheetFormatPr baseColWidth="10" defaultRowHeight="15" x14ac:dyDescent="0.25"/>
  <cols>
    <col min="3" max="3" width="40.5703125" bestFit="1" customWidth="1"/>
    <col min="4" max="4" width="25.28515625" customWidth="1"/>
    <col min="5" max="5" width="32.5703125" customWidth="1"/>
    <col min="6" max="6" width="22.28515625" bestFit="1" customWidth="1"/>
    <col min="11" max="11" width="12.5703125" bestFit="1" customWidth="1"/>
    <col min="14" max="14" width="13" bestFit="1" customWidth="1"/>
    <col min="15" max="15" width="14" bestFit="1" customWidth="1"/>
    <col min="16" max="16" width="18.85546875" customWidth="1"/>
    <col min="17" max="17" width="19.5703125" customWidth="1"/>
    <col min="18" max="18" width="17.42578125" customWidth="1"/>
    <col min="19" max="19" width="19.42578125" customWidth="1"/>
    <col min="20" max="21" width="13" bestFit="1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100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101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57.7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36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2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f>'[1]Agosto 2025'!$J$125+20332</f>
        <v>51532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189</v>
      </c>
      <c r="C20" s="2" t="s">
        <v>55</v>
      </c>
      <c r="D20" s="2" t="s">
        <v>97</v>
      </c>
      <c r="E20" s="2" t="s">
        <v>32</v>
      </c>
      <c r="F20" s="3">
        <v>8000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8000</v>
      </c>
      <c r="P20" s="3">
        <v>0</v>
      </c>
      <c r="Q20" s="3">
        <v>0</v>
      </c>
      <c r="R20" s="3">
        <v>0</v>
      </c>
      <c r="S20" s="3">
        <v>0</v>
      </c>
      <c r="T20" s="3">
        <f t="shared" si="0"/>
        <v>8000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93</v>
      </c>
      <c r="D22" s="2" t="s">
        <v>94</v>
      </c>
      <c r="E22" s="2" t="s">
        <v>32</v>
      </c>
      <c r="F22" s="3">
        <v>10000</v>
      </c>
      <c r="G22" s="3">
        <v>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10250</v>
      </c>
      <c r="P22" s="3">
        <v>291.27</v>
      </c>
      <c r="Q22" s="3">
        <v>483</v>
      </c>
      <c r="R22" s="3">
        <v>0</v>
      </c>
      <c r="S22" s="3">
        <v>0</v>
      </c>
      <c r="T22" s="3">
        <f t="shared" si="0"/>
        <v>9475.73</v>
      </c>
      <c r="U22" s="8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70</v>
      </c>
      <c r="D23" s="2" t="s">
        <v>71</v>
      </c>
      <c r="E23" s="2" t="s">
        <v>32</v>
      </c>
      <c r="F23" s="3">
        <v>6000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6000</v>
      </c>
      <c r="O23" s="3">
        <v>6000</v>
      </c>
      <c r="P23" s="3">
        <v>0</v>
      </c>
      <c r="Q23" s="3">
        <v>0</v>
      </c>
      <c r="R23" s="3">
        <v>0</v>
      </c>
      <c r="S23" s="3">
        <v>0</v>
      </c>
      <c r="T23" s="3">
        <f>N23-P23</f>
        <v>6000</v>
      </c>
      <c r="U23" s="5">
        <f>'[1]Agosto 2025'!$J$133+20332</f>
        <v>32687</v>
      </c>
    </row>
    <row r="24" spans="1:21" ht="30" x14ac:dyDescent="0.25">
      <c r="A24" s="18">
        <f t="shared" si="1"/>
        <v>10</v>
      </c>
      <c r="B24" s="2">
        <v>29</v>
      </c>
      <c r="C24" s="2" t="s">
        <v>50</v>
      </c>
      <c r="D24" s="2" t="s">
        <v>22</v>
      </c>
      <c r="E24" s="2" t="s">
        <v>32</v>
      </c>
      <c r="F24" s="3">
        <v>4500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4500</v>
      </c>
      <c r="O24" s="3">
        <v>4500</v>
      </c>
      <c r="P24" s="3">
        <v>0</v>
      </c>
      <c r="Q24" s="3">
        <v>0</v>
      </c>
      <c r="R24" s="3">
        <v>0</v>
      </c>
      <c r="S24" s="3">
        <v>0</v>
      </c>
      <c r="T24" s="3">
        <v>4500</v>
      </c>
      <c r="U24" s="5">
        <v>0</v>
      </c>
    </row>
    <row r="25" spans="1:21" ht="30" x14ac:dyDescent="0.25">
      <c r="A25" s="18">
        <f t="shared" si="1"/>
        <v>11</v>
      </c>
      <c r="B25" s="2">
        <v>189</v>
      </c>
      <c r="C25" s="2" t="s">
        <v>69</v>
      </c>
      <c r="D25" s="2" t="s">
        <v>22</v>
      </c>
      <c r="E25" s="2" t="s">
        <v>32</v>
      </c>
      <c r="F25" s="3">
        <v>42563.040000000001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42563.040000000001</v>
      </c>
      <c r="O25" s="3">
        <f>N25</f>
        <v>42563.040000000001</v>
      </c>
      <c r="P25" s="3">
        <v>2060.19</v>
      </c>
      <c r="Q25" s="3">
        <v>0</v>
      </c>
      <c r="R25" s="3">
        <v>0</v>
      </c>
      <c r="S25" s="3">
        <v>0</v>
      </c>
      <c r="T25" s="3">
        <f>N25-P25</f>
        <v>40502.85</v>
      </c>
      <c r="U25" s="5">
        <v>0</v>
      </c>
    </row>
    <row r="26" spans="1:21" ht="30" x14ac:dyDescent="0.25">
      <c r="A26" s="18">
        <f t="shared" si="1"/>
        <v>12</v>
      </c>
      <c r="B26" s="12">
        <v>189</v>
      </c>
      <c r="C26" s="13" t="s">
        <v>58</v>
      </c>
      <c r="D26" s="12" t="s">
        <v>59</v>
      </c>
      <c r="E26" s="12" t="s">
        <v>32</v>
      </c>
      <c r="F26" s="14">
        <v>14625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>F26</f>
        <v>14625</v>
      </c>
      <c r="O26" s="14">
        <f>N26</f>
        <v>14625</v>
      </c>
      <c r="P26" s="14">
        <f>N26/1.12*5/100</f>
        <v>652.90178571428567</v>
      </c>
      <c r="Q26" s="14">
        <v>0</v>
      </c>
      <c r="R26" s="14">
        <v>0</v>
      </c>
      <c r="S26" s="14">
        <v>0</v>
      </c>
      <c r="T26" s="3">
        <f>N26-P26</f>
        <v>13972.098214285714</v>
      </c>
      <c r="U26" s="8">
        <v>0</v>
      </c>
    </row>
    <row r="27" spans="1:21" ht="30" x14ac:dyDescent="0.25">
      <c r="A27" s="18">
        <f t="shared" si="1"/>
        <v>13</v>
      </c>
      <c r="B27" s="12">
        <v>29</v>
      </c>
      <c r="C27" s="13" t="s">
        <v>75</v>
      </c>
      <c r="D27" s="12" t="s">
        <v>76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14">
        <v>8000</v>
      </c>
      <c r="P27" s="14">
        <v>0</v>
      </c>
      <c r="Q27" s="14">
        <v>0</v>
      </c>
      <c r="R27" s="14">
        <v>0</v>
      </c>
      <c r="S27" s="14">
        <v>0</v>
      </c>
      <c r="T27" s="3">
        <v>8000</v>
      </c>
      <c r="U27" s="8">
        <f>'[1]Agosto 2025'!$J$117</f>
        <v>9230</v>
      </c>
    </row>
    <row r="28" spans="1:21" ht="30" x14ac:dyDescent="0.25">
      <c r="A28" s="18">
        <f t="shared" si="1"/>
        <v>14</v>
      </c>
      <c r="B28" s="2">
        <v>29</v>
      </c>
      <c r="C28" s="2" t="s">
        <v>74</v>
      </c>
      <c r="D28" s="2" t="s">
        <v>22</v>
      </c>
      <c r="E28" s="2" t="s">
        <v>32</v>
      </c>
      <c r="F28" s="3">
        <v>13300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13300</v>
      </c>
      <c r="O28" s="3">
        <v>13300</v>
      </c>
      <c r="P28" s="3">
        <v>0</v>
      </c>
      <c r="Q28" s="3">
        <v>0</v>
      </c>
      <c r="R28" s="3">
        <v>0</v>
      </c>
      <c r="S28" s="3">
        <v>0</v>
      </c>
      <c r="T28" s="3">
        <v>13300</v>
      </c>
      <c r="U28" s="5">
        <v>11340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4500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4500</v>
      </c>
      <c r="O29" s="3">
        <v>4500</v>
      </c>
      <c r="P29" s="3">
        <v>0</v>
      </c>
      <c r="Q29" s="3">
        <v>0</v>
      </c>
      <c r="R29" s="3">
        <v>0</v>
      </c>
      <c r="S29" s="3">
        <v>0</v>
      </c>
      <c r="T29" s="3">
        <f>N29-P29-Q29-R29</f>
        <v>4500</v>
      </c>
      <c r="U29" s="8">
        <f>'[1]Agosto 2025'!$J$115</f>
        <v>11340</v>
      </c>
    </row>
    <row r="30" spans="1:21" ht="30" x14ac:dyDescent="0.25">
      <c r="A30" s="18">
        <f t="shared" si="1"/>
        <v>16</v>
      </c>
      <c r="B30" s="12">
        <v>189</v>
      </c>
      <c r="C30" s="13" t="s">
        <v>72</v>
      </c>
      <c r="D30" s="12" t="s">
        <v>73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14">
        <v>7500</v>
      </c>
      <c r="P30" s="14">
        <f>O30/1.12*5/100</f>
        <v>334.82142857142856</v>
      </c>
      <c r="Q30" s="14">
        <v>0</v>
      </c>
      <c r="R30" s="14">
        <v>0</v>
      </c>
      <c r="S30" s="14">
        <v>0</v>
      </c>
      <c r="T30" s="3">
        <f>N30-P30</f>
        <v>7165.1785714285716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54</v>
      </c>
      <c r="D31" s="2" t="s">
        <v>22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f>'[1]Agosto 2025'!$G$132</f>
        <v>12355</v>
      </c>
    </row>
    <row r="32" spans="1:21" ht="30" x14ac:dyDescent="0.25">
      <c r="A32" s="18">
        <f t="shared" si="1"/>
        <v>18</v>
      </c>
      <c r="B32" s="2">
        <v>29</v>
      </c>
      <c r="C32" s="6" t="s">
        <v>60</v>
      </c>
      <c r="D32" s="2" t="s">
        <v>61</v>
      </c>
      <c r="E32" s="2" t="s">
        <v>32</v>
      </c>
      <c r="F32" s="3">
        <v>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v>5000</v>
      </c>
      <c r="P32" s="3">
        <v>0</v>
      </c>
      <c r="Q32" s="3">
        <v>0</v>
      </c>
      <c r="R32" s="3">
        <v>0</v>
      </c>
      <c r="S32" s="3">
        <v>0</v>
      </c>
      <c r="T32" s="3">
        <f>N32-P32-Q32-R32</f>
        <v>5000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51</v>
      </c>
      <c r="D33" s="2" t="s">
        <v>52</v>
      </c>
      <c r="E33" s="2" t="s">
        <v>32</v>
      </c>
      <c r="F33" s="3">
        <v>3000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:O34" si="3">F33+G33+H33+I33+J33+K33+M33</f>
        <v>3000</v>
      </c>
      <c r="O33" s="3">
        <f t="shared" si="3"/>
        <v>3000</v>
      </c>
      <c r="P33" s="3">
        <v>0</v>
      </c>
      <c r="Q33" s="3">
        <v>0</v>
      </c>
      <c r="R33" s="3">
        <v>0</v>
      </c>
      <c r="S33" s="3">
        <v>0</v>
      </c>
      <c r="T33" s="3">
        <f t="shared" ref="T33:T34" si="4">N33-P33-Q33-R33</f>
        <v>3000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5000</v>
      </c>
      <c r="O34" s="3">
        <f t="shared" si="3"/>
        <v>5000</v>
      </c>
      <c r="P34" s="3">
        <f>N34/1.12*5/100</f>
        <v>223.21428571428569</v>
      </c>
      <c r="Q34" s="3">
        <v>0</v>
      </c>
      <c r="R34" s="3">
        <v>0</v>
      </c>
      <c r="S34" s="3">
        <v>0</v>
      </c>
      <c r="T34" s="3">
        <f t="shared" si="4"/>
        <v>4776.7857142857147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62</v>
      </c>
      <c r="D35" s="2" t="s">
        <v>56</v>
      </c>
      <c r="E35" s="2" t="s">
        <v>32</v>
      </c>
      <c r="F35" s="3">
        <v>2500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2500</v>
      </c>
      <c r="O35" s="3">
        <v>2500</v>
      </c>
      <c r="P35" s="3">
        <v>0</v>
      </c>
      <c r="Q35" s="3">
        <v>0</v>
      </c>
      <c r="R35" s="3">
        <v>0</v>
      </c>
      <c r="S35" s="3">
        <v>0</v>
      </c>
      <c r="T35" s="3">
        <v>2500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63</v>
      </c>
      <c r="D36" s="2" t="s">
        <v>64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v>3500</v>
      </c>
      <c r="P36" s="3">
        <v>0</v>
      </c>
      <c r="Q36" s="3">
        <v>0</v>
      </c>
      <c r="R36" s="3">
        <v>0</v>
      </c>
      <c r="S36" s="3">
        <v>0</v>
      </c>
      <c r="T36" s="3"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67</v>
      </c>
      <c r="D37" s="2" t="s">
        <v>68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5">F37+G37+H37+I37+J37+K37+M37</f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ref="R37:R42" si="6">Q37*5/100</f>
        <v>0</v>
      </c>
      <c r="S37" s="3">
        <v>0</v>
      </c>
      <c r="T37" s="3">
        <f t="shared" ref="T37:T42" si="7">O37-P37</f>
        <v>3420</v>
      </c>
      <c r="U37" s="5">
        <f>'[1]Agosto 2025'!$G$108</f>
        <v>20332</v>
      </c>
    </row>
    <row r="38" spans="1:21" ht="30" x14ac:dyDescent="0.25">
      <c r="A38" s="18">
        <f t="shared" si="1"/>
        <v>24</v>
      </c>
      <c r="B38" s="2" t="s">
        <v>42</v>
      </c>
      <c r="C38" s="6" t="s">
        <v>65</v>
      </c>
      <c r="D38" s="2" t="s">
        <v>53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5"/>
        <v>0</v>
      </c>
      <c r="O38" s="3">
        <f>L38</f>
        <v>3600</v>
      </c>
      <c r="P38" s="3">
        <f>O38*5/100</f>
        <v>180</v>
      </c>
      <c r="Q38" s="3">
        <v>0</v>
      </c>
      <c r="R38" s="3">
        <f t="shared" si="6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5"/>
        <v>0</v>
      </c>
      <c r="O39" s="3">
        <f>L39</f>
        <v>3600</v>
      </c>
      <c r="P39" s="3">
        <f>O39*5/100</f>
        <v>180</v>
      </c>
      <c r="Q39" s="3">
        <v>0</v>
      </c>
      <c r="R39" s="3">
        <f t="shared" si="6"/>
        <v>0</v>
      </c>
      <c r="S39" s="3">
        <v>0</v>
      </c>
      <c r="T39" s="3">
        <f>O39-P39</f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66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1800*2</f>
        <v>3600</v>
      </c>
      <c r="M40" s="3">
        <v>0</v>
      </c>
      <c r="N40" s="3">
        <f t="shared" si="5"/>
        <v>0</v>
      </c>
      <c r="O40" s="3">
        <f>L40</f>
        <v>3600</v>
      </c>
      <c r="P40" s="3">
        <f>O40*5/100</f>
        <v>180</v>
      </c>
      <c r="Q40" s="3">
        <v>0</v>
      </c>
      <c r="R40" s="3">
        <f t="shared" si="6"/>
        <v>0</v>
      </c>
      <c r="S40" s="3">
        <v>0</v>
      </c>
      <c r="T40" s="3">
        <f t="shared" si="7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1800*2</f>
        <v>3600</v>
      </c>
      <c r="M41" s="3">
        <v>0</v>
      </c>
      <c r="N41" s="3">
        <f t="shared" si="5"/>
        <v>0</v>
      </c>
      <c r="O41" s="3">
        <f>L41</f>
        <v>3600</v>
      </c>
      <c r="P41" s="3">
        <f>O41*5/100</f>
        <v>180</v>
      </c>
      <c r="Q41" s="3">
        <v>0</v>
      </c>
      <c r="R41" s="3">
        <f t="shared" si="6"/>
        <v>0</v>
      </c>
      <c r="S41" s="3">
        <v>0</v>
      </c>
      <c r="T41" s="3">
        <f t="shared" si="7"/>
        <v>3420</v>
      </c>
      <c r="U41" s="5">
        <f>'[1]Agosto 2025'!$G$135</f>
        <v>38750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5"/>
        <v>15000</v>
      </c>
      <c r="O42" s="17">
        <v>15000</v>
      </c>
      <c r="P42" s="17">
        <v>0</v>
      </c>
      <c r="Q42" s="17">
        <v>0</v>
      </c>
      <c r="R42" s="17">
        <f t="shared" si="6"/>
        <v>0</v>
      </c>
      <c r="S42" s="17">
        <v>0</v>
      </c>
      <c r="T42" s="17">
        <f t="shared" si="7"/>
        <v>15000</v>
      </c>
      <c r="U42" s="19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15748031496062992" bottom="0.35433070866141736" header="0.31496062992125984" footer="0.31496062992125984"/>
  <pageSetup scale="3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B011-280F-417F-9767-3E5B76E14232}">
  <dimension ref="A1:U42"/>
  <sheetViews>
    <sheetView view="pageBreakPreview" zoomScale="60" zoomScaleNormal="100" workbookViewId="0">
      <selection activeCell="C16" sqref="C16"/>
    </sheetView>
  </sheetViews>
  <sheetFormatPr baseColWidth="10" defaultRowHeight="15" x14ac:dyDescent="0.25"/>
  <cols>
    <col min="3" max="3" width="40.5703125" bestFit="1" customWidth="1"/>
    <col min="4" max="4" width="22.28515625" customWidth="1"/>
    <col min="5" max="5" width="32.42578125" customWidth="1"/>
    <col min="6" max="6" width="22.28515625" bestFit="1" customWidth="1"/>
    <col min="11" max="11" width="12.5703125" bestFit="1" customWidth="1"/>
    <col min="14" max="14" width="17.28515625" customWidth="1"/>
    <col min="15" max="15" width="27.7109375" customWidth="1"/>
    <col min="16" max="16" width="17.28515625" customWidth="1"/>
    <col min="17" max="17" width="18.28515625" customWidth="1"/>
    <col min="18" max="18" width="21.140625" customWidth="1"/>
    <col min="19" max="19" width="21" customWidth="1"/>
    <col min="20" max="20" width="18.5703125" customWidth="1"/>
    <col min="21" max="21" width="16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102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103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51.7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23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2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189</v>
      </c>
      <c r="C20" s="2" t="s">
        <v>55</v>
      </c>
      <c r="D20" s="2" t="s">
        <v>97</v>
      </c>
      <c r="E20" s="2" t="s">
        <v>32</v>
      </c>
      <c r="F20" s="3">
        <v>8000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8000</v>
      </c>
      <c r="P20" s="3">
        <v>0</v>
      </c>
      <c r="Q20" s="3">
        <v>0</v>
      </c>
      <c r="R20" s="3">
        <v>0</v>
      </c>
      <c r="S20" s="3">
        <v>0</v>
      </c>
      <c r="T20" s="3">
        <f t="shared" si="0"/>
        <v>8000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93</v>
      </c>
      <c r="D22" s="2" t="s">
        <v>94</v>
      </c>
      <c r="E22" s="2" t="s">
        <v>32</v>
      </c>
      <c r="F22" s="3">
        <v>10000</v>
      </c>
      <c r="G22" s="3">
        <v>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10250</v>
      </c>
      <c r="P22" s="3">
        <v>291.27</v>
      </c>
      <c r="Q22" s="3">
        <v>483</v>
      </c>
      <c r="R22" s="3">
        <v>0</v>
      </c>
      <c r="S22" s="3">
        <v>0</v>
      </c>
      <c r="T22" s="3">
        <f t="shared" si="0"/>
        <v>9475.73</v>
      </c>
      <c r="U22" s="8">
        <v>10325</v>
      </c>
    </row>
    <row r="23" spans="1:21" ht="30" x14ac:dyDescent="0.25">
      <c r="A23" s="18">
        <f t="shared" si="1"/>
        <v>9</v>
      </c>
      <c r="B23" s="2">
        <v>29</v>
      </c>
      <c r="C23" s="2" t="s">
        <v>70</v>
      </c>
      <c r="D23" s="2" t="s">
        <v>71</v>
      </c>
      <c r="E23" s="2" t="s">
        <v>32</v>
      </c>
      <c r="F23" s="3">
        <v>6000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6000</v>
      </c>
      <c r="O23" s="3">
        <v>6000</v>
      </c>
      <c r="P23" s="3">
        <v>0</v>
      </c>
      <c r="Q23" s="3">
        <v>0</v>
      </c>
      <c r="R23" s="3">
        <v>0</v>
      </c>
      <c r="S23" s="3">
        <v>0</v>
      </c>
      <c r="T23" s="3">
        <f>N23-P23</f>
        <v>6000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50</v>
      </c>
      <c r="D24" s="2" t="s">
        <v>22</v>
      </c>
      <c r="E24" s="2" t="s">
        <v>32</v>
      </c>
      <c r="F24" s="3">
        <v>4500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4500</v>
      </c>
      <c r="O24" s="3">
        <v>4500</v>
      </c>
      <c r="P24" s="3">
        <v>0</v>
      </c>
      <c r="Q24" s="3">
        <v>0</v>
      </c>
      <c r="R24" s="3">
        <v>0</v>
      </c>
      <c r="S24" s="3">
        <v>0</v>
      </c>
      <c r="T24" s="3">
        <v>4500</v>
      </c>
      <c r="U24" s="5">
        <v>0</v>
      </c>
    </row>
    <row r="25" spans="1:21" ht="30" x14ac:dyDescent="0.25">
      <c r="A25" s="18">
        <f t="shared" si="1"/>
        <v>11</v>
      </c>
      <c r="B25" s="2">
        <v>189</v>
      </c>
      <c r="C25" s="2" t="s">
        <v>69</v>
      </c>
      <c r="D25" s="2" t="s">
        <v>22</v>
      </c>
      <c r="E25" s="2" t="s">
        <v>32</v>
      </c>
      <c r="F25" s="3">
        <v>42563.040000000001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42563.040000000001</v>
      </c>
      <c r="O25" s="3">
        <f>N25</f>
        <v>42563.040000000001</v>
      </c>
      <c r="P25" s="3">
        <v>2060.19</v>
      </c>
      <c r="Q25" s="3">
        <v>0</v>
      </c>
      <c r="R25" s="3">
        <v>0</v>
      </c>
      <c r="S25" s="3">
        <v>0</v>
      </c>
      <c r="T25" s="3">
        <f>N25-P25</f>
        <v>40502.85</v>
      </c>
      <c r="U25" s="5">
        <v>0</v>
      </c>
    </row>
    <row r="26" spans="1:21" ht="30" x14ac:dyDescent="0.25">
      <c r="A26" s="18">
        <f t="shared" si="1"/>
        <v>12</v>
      </c>
      <c r="B26" s="12">
        <v>189</v>
      </c>
      <c r="C26" s="13" t="s">
        <v>58</v>
      </c>
      <c r="D26" s="12" t="s">
        <v>59</v>
      </c>
      <c r="E26" s="12" t="s">
        <v>32</v>
      </c>
      <c r="F26" s="14">
        <v>14625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>F26</f>
        <v>14625</v>
      </c>
      <c r="O26" s="14">
        <f>N26</f>
        <v>14625</v>
      </c>
      <c r="P26" s="14">
        <f>N26/1.12*5/100</f>
        <v>652.90178571428567</v>
      </c>
      <c r="Q26" s="14">
        <v>0</v>
      </c>
      <c r="R26" s="14">
        <v>0</v>
      </c>
      <c r="S26" s="14">
        <v>0</v>
      </c>
      <c r="T26" s="3">
        <f>N26-P26</f>
        <v>13972.098214285714</v>
      </c>
      <c r="U26" s="8">
        <v>0</v>
      </c>
    </row>
    <row r="27" spans="1:21" ht="30" x14ac:dyDescent="0.25">
      <c r="A27" s="18">
        <f t="shared" si="1"/>
        <v>13</v>
      </c>
      <c r="B27" s="12">
        <v>29</v>
      </c>
      <c r="C27" s="13" t="s">
        <v>75</v>
      </c>
      <c r="D27" s="12" t="s">
        <v>76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14">
        <v>8000</v>
      </c>
      <c r="P27" s="14">
        <v>0</v>
      </c>
      <c r="Q27" s="14">
        <v>0</v>
      </c>
      <c r="R27" s="14">
        <v>0</v>
      </c>
      <c r="S27" s="14">
        <v>0</v>
      </c>
      <c r="T27" s="3">
        <v>8000</v>
      </c>
      <c r="U27" s="8">
        <v>0</v>
      </c>
    </row>
    <row r="28" spans="1:21" ht="30" x14ac:dyDescent="0.25">
      <c r="A28" s="18">
        <f t="shared" si="1"/>
        <v>14</v>
      </c>
      <c r="B28" s="2">
        <v>29</v>
      </c>
      <c r="C28" s="2" t="s">
        <v>74</v>
      </c>
      <c r="D28" s="2" t="s">
        <v>22</v>
      </c>
      <c r="E28" s="2" t="s">
        <v>32</v>
      </c>
      <c r="F28" s="3">
        <v>13300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13300</v>
      </c>
      <c r="O28" s="3">
        <v>13300</v>
      </c>
      <c r="P28" s="3">
        <v>0</v>
      </c>
      <c r="Q28" s="3">
        <v>0</v>
      </c>
      <c r="R28" s="3">
        <v>0</v>
      </c>
      <c r="S28" s="3">
        <v>0</v>
      </c>
      <c r="T28" s="3">
        <v>13300</v>
      </c>
      <c r="U28" s="5">
        <v>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4500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4500</v>
      </c>
      <c r="O29" s="3">
        <v>4500</v>
      </c>
      <c r="P29" s="3">
        <v>0</v>
      </c>
      <c r="Q29" s="3">
        <v>0</v>
      </c>
      <c r="R29" s="3">
        <v>0</v>
      </c>
      <c r="S29" s="3">
        <v>0</v>
      </c>
      <c r="T29" s="3">
        <f>N29-P29-Q29-R29</f>
        <v>4500</v>
      </c>
      <c r="U29" s="8">
        <v>0</v>
      </c>
    </row>
    <row r="30" spans="1:21" ht="30" x14ac:dyDescent="0.25">
      <c r="A30" s="18">
        <f t="shared" si="1"/>
        <v>16</v>
      </c>
      <c r="B30" s="12">
        <v>189</v>
      </c>
      <c r="C30" s="13" t="s">
        <v>72</v>
      </c>
      <c r="D30" s="12" t="s">
        <v>73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14">
        <v>7500</v>
      </c>
      <c r="P30" s="14">
        <f>O30/1.12*5/100</f>
        <v>334.82142857142856</v>
      </c>
      <c r="Q30" s="14">
        <v>0</v>
      </c>
      <c r="R30" s="14">
        <v>0</v>
      </c>
      <c r="S30" s="14">
        <v>0</v>
      </c>
      <c r="T30" s="3">
        <f>N30-P30</f>
        <v>7165.1785714285716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54</v>
      </c>
      <c r="D31" s="2" t="s">
        <v>22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60</v>
      </c>
      <c r="D32" s="2" t="s">
        <v>61</v>
      </c>
      <c r="E32" s="2" t="s">
        <v>32</v>
      </c>
      <c r="F32" s="3">
        <v>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v>5000</v>
      </c>
      <c r="P32" s="3">
        <v>0</v>
      </c>
      <c r="Q32" s="3">
        <v>0</v>
      </c>
      <c r="R32" s="3">
        <v>0</v>
      </c>
      <c r="S32" s="3">
        <v>0</v>
      </c>
      <c r="T32" s="3">
        <f>N32-P32-Q32-R32</f>
        <v>5000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51</v>
      </c>
      <c r="D33" s="2" t="s">
        <v>52</v>
      </c>
      <c r="E33" s="2" t="s">
        <v>32</v>
      </c>
      <c r="F33" s="3">
        <v>3000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:O34" si="3">F33+G33+H33+I33+J33+K33+M33</f>
        <v>3000</v>
      </c>
      <c r="O33" s="3">
        <f t="shared" si="3"/>
        <v>3000</v>
      </c>
      <c r="P33" s="3">
        <v>0</v>
      </c>
      <c r="Q33" s="3">
        <v>0</v>
      </c>
      <c r="R33" s="3">
        <v>0</v>
      </c>
      <c r="S33" s="3">
        <v>0</v>
      </c>
      <c r="T33" s="3">
        <f t="shared" ref="T33:T34" si="4">N33-P33-Q33-R33</f>
        <v>3000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5000</v>
      </c>
      <c r="O34" s="3">
        <f t="shared" si="3"/>
        <v>5000</v>
      </c>
      <c r="P34" s="3">
        <f>N34/1.12*5/100</f>
        <v>223.21428571428569</v>
      </c>
      <c r="Q34" s="3">
        <v>0</v>
      </c>
      <c r="R34" s="3">
        <v>0</v>
      </c>
      <c r="S34" s="3">
        <v>0</v>
      </c>
      <c r="T34" s="3">
        <f t="shared" si="4"/>
        <v>4776.7857142857147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62</v>
      </c>
      <c r="D35" s="2" t="s">
        <v>56</v>
      </c>
      <c r="E35" s="2" t="s">
        <v>32</v>
      </c>
      <c r="F35" s="3">
        <v>2500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2500</v>
      </c>
      <c r="O35" s="3">
        <v>2500</v>
      </c>
      <c r="P35" s="3">
        <v>0</v>
      </c>
      <c r="Q35" s="3">
        <v>0</v>
      </c>
      <c r="R35" s="3">
        <v>0</v>
      </c>
      <c r="S35" s="3">
        <v>0</v>
      </c>
      <c r="T35" s="3">
        <v>2500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63</v>
      </c>
      <c r="D36" s="2" t="s">
        <v>64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v>3500</v>
      </c>
      <c r="P36" s="3">
        <v>0</v>
      </c>
      <c r="Q36" s="3">
        <v>0</v>
      </c>
      <c r="R36" s="3">
        <v>0</v>
      </c>
      <c r="S36" s="3">
        <v>0</v>
      </c>
      <c r="T36" s="3"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67</v>
      </c>
      <c r="D37" s="2" t="s">
        <v>68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5">F37+G37+H37+I37+J37+K37+M37</f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ref="R37:R42" si="6">Q37*5/100</f>
        <v>0</v>
      </c>
      <c r="S37" s="3">
        <v>0</v>
      </c>
      <c r="T37" s="3">
        <f t="shared" ref="T37:T42" si="7">O37-P37</f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65</v>
      </c>
      <c r="D38" s="2" t="s">
        <v>53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5"/>
        <v>0</v>
      </c>
      <c r="O38" s="3">
        <f>L38</f>
        <v>3600</v>
      </c>
      <c r="P38" s="3">
        <f>O38*5/100</f>
        <v>180</v>
      </c>
      <c r="Q38" s="3">
        <v>0</v>
      </c>
      <c r="R38" s="3">
        <f t="shared" si="6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5"/>
        <v>0</v>
      </c>
      <c r="O39" s="3">
        <f>L39</f>
        <v>3600</v>
      </c>
      <c r="P39" s="3">
        <f>O39*5/100</f>
        <v>180</v>
      </c>
      <c r="Q39" s="3">
        <v>0</v>
      </c>
      <c r="R39" s="3">
        <f t="shared" si="6"/>
        <v>0</v>
      </c>
      <c r="S39" s="3">
        <v>0</v>
      </c>
      <c r="T39" s="3">
        <f>O39-P39</f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66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1800*2</f>
        <v>3600</v>
      </c>
      <c r="M40" s="3">
        <v>0</v>
      </c>
      <c r="N40" s="3">
        <f t="shared" si="5"/>
        <v>0</v>
      </c>
      <c r="O40" s="3">
        <f>L40</f>
        <v>3600</v>
      </c>
      <c r="P40" s="3">
        <f>O40*5/100</f>
        <v>180</v>
      </c>
      <c r="Q40" s="3">
        <v>0</v>
      </c>
      <c r="R40" s="3">
        <f t="shared" si="6"/>
        <v>0</v>
      </c>
      <c r="S40" s="3">
        <v>0</v>
      </c>
      <c r="T40" s="3">
        <f t="shared" si="7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1800*2</f>
        <v>3600</v>
      </c>
      <c r="M41" s="3">
        <v>0</v>
      </c>
      <c r="N41" s="3">
        <f t="shared" si="5"/>
        <v>0</v>
      </c>
      <c r="O41" s="3">
        <f>L41</f>
        <v>3600</v>
      </c>
      <c r="P41" s="3">
        <f>O41*5/100</f>
        <v>180</v>
      </c>
      <c r="Q41" s="3">
        <v>0</v>
      </c>
      <c r="R41" s="3">
        <f t="shared" si="6"/>
        <v>0</v>
      </c>
      <c r="S41" s="3">
        <v>0</v>
      </c>
      <c r="T41" s="3">
        <f t="shared" si="7"/>
        <v>3420</v>
      </c>
      <c r="U41" s="5">
        <v>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5"/>
        <v>15000</v>
      </c>
      <c r="O42" s="17">
        <v>15000</v>
      </c>
      <c r="P42" s="17">
        <v>0</v>
      </c>
      <c r="Q42" s="17">
        <v>0</v>
      </c>
      <c r="R42" s="17">
        <f t="shared" si="6"/>
        <v>0</v>
      </c>
      <c r="S42" s="17">
        <v>0</v>
      </c>
      <c r="T42" s="17">
        <f t="shared" si="7"/>
        <v>15000</v>
      </c>
      <c r="U42" s="19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15748031496062992" bottom="0.35433070866141736" header="0.31496062992125984" footer="0.31496062992125984"/>
  <pageSetup scale="3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81EA-F3C8-406F-881F-8CF2D8475C4D}">
  <dimension ref="A1:Z41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140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6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6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6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6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6" ht="15.75" x14ac:dyDescent="0.25">
      <c r="A8" s="61" t="s">
        <v>79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6" ht="15.75" x14ac:dyDescent="0.25">
      <c r="A9" s="61" t="s">
        <v>80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6" ht="1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6" ht="15.75" customHeight="1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6" ht="41.2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6" ht="124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  <c r="Z16" t="s">
        <v>49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F24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9840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G25</f>
        <v>0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f>G29</f>
        <v>0</v>
      </c>
      <c r="P29" s="14">
        <v>0</v>
      </c>
      <c r="Q29" s="14">
        <v>0</v>
      </c>
      <c r="R29" s="14">
        <v>0</v>
      </c>
      <c r="S29" s="14">
        <v>0</v>
      </c>
      <c r="T29" s="3">
        <f>N29-P29</f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133.93</v>
      </c>
      <c r="Q32" s="3">
        <v>0</v>
      </c>
      <c r="R32" s="3">
        <v>0</v>
      </c>
      <c r="S32" s="3">
        <v>0</v>
      </c>
      <c r="T32" s="3">
        <f t="shared" ref="T32:T33" si="3">N32-P32-Q32-R32</f>
        <v>2866.07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3600</v>
      </c>
      <c r="M37" s="3">
        <v>0</v>
      </c>
      <c r="N37" s="3">
        <f t="shared" si="4"/>
        <v>0</v>
      </c>
      <c r="O37" s="3">
        <f>L37</f>
        <v>3600</v>
      </c>
      <c r="P37" s="3">
        <v>270</v>
      </c>
      <c r="Q37" s="3">
        <v>0</v>
      </c>
      <c r="R37" s="3">
        <f t="shared" si="5"/>
        <v>0</v>
      </c>
      <c r="S37" s="3">
        <v>0</v>
      </c>
      <c r="T37" s="3">
        <f t="shared" si="6"/>
        <v>3330</v>
      </c>
      <c r="U37" s="5">
        <v>15740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3600</v>
      </c>
      <c r="M38" s="3">
        <v>0</v>
      </c>
      <c r="N38" s="3">
        <f t="shared" si="4"/>
        <v>0</v>
      </c>
      <c r="O38" s="3">
        <v>5400</v>
      </c>
      <c r="P38" s="3">
        <v>270</v>
      </c>
      <c r="Q38" s="3">
        <v>0</v>
      </c>
      <c r="R38" s="3">
        <f t="shared" si="5"/>
        <v>0</v>
      </c>
      <c r="S38" s="3">
        <v>0</v>
      </c>
      <c r="T38" s="3">
        <f>O38-P38</f>
        <v>5130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3600</v>
      </c>
      <c r="M39" s="3">
        <v>0</v>
      </c>
      <c r="N39" s="3">
        <f t="shared" si="4"/>
        <v>0</v>
      </c>
      <c r="O39" s="3">
        <v>5400</v>
      </c>
      <c r="P39" s="3">
        <v>270</v>
      </c>
      <c r="Q39" s="3">
        <v>0</v>
      </c>
      <c r="R39" s="3">
        <f t="shared" si="5"/>
        <v>0</v>
      </c>
      <c r="S39" s="3">
        <v>0</v>
      </c>
      <c r="T39" s="3"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3600</v>
      </c>
      <c r="M40" s="3">
        <v>0</v>
      </c>
      <c r="N40" s="3">
        <f t="shared" si="4"/>
        <v>0</v>
      </c>
      <c r="O40" s="3">
        <f>L40</f>
        <v>3600</v>
      </c>
      <c r="P40" s="3">
        <v>270</v>
      </c>
      <c r="Q40" s="3">
        <v>0</v>
      </c>
      <c r="R40" s="3">
        <f t="shared" si="5"/>
        <v>0</v>
      </c>
      <c r="S40" s="3">
        <v>0</v>
      </c>
      <c r="T40" s="3">
        <f t="shared" si="6"/>
        <v>3330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18101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51181102362204722" right="0.11811023622047245" top="0.35433070866141736" bottom="0.35433070866141736" header="0.31496062992125984" footer="0.31496062992125984"/>
  <pageSetup scale="3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5E9A-C90F-4246-A716-7D6E3A3B856F}">
  <dimension ref="A1:Z41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140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6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6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6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6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6" ht="15.75" x14ac:dyDescent="0.25">
      <c r="A8" s="61" t="s">
        <v>81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6" ht="15.75" x14ac:dyDescent="0.25">
      <c r="A9" s="61" t="s">
        <v>82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6" ht="1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6" ht="15.75" customHeight="1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6" ht="41.2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6" ht="124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  <c r="Z16" t="s">
        <v>49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N24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0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N25</f>
        <v>14625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v>7500</v>
      </c>
      <c r="P29" s="14">
        <v>0</v>
      </c>
      <c r="Q29" s="14">
        <v>0</v>
      </c>
      <c r="R29" s="14">
        <v>0</v>
      </c>
      <c r="S29" s="14">
        <v>0</v>
      </c>
      <c r="T29" s="3">
        <f>N29-P29</f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0</v>
      </c>
      <c r="Q32" s="3">
        <v>0</v>
      </c>
      <c r="R32" s="3">
        <v>0</v>
      </c>
      <c r="S32" s="3">
        <v>0</v>
      </c>
      <c r="T32" s="3">
        <f t="shared" ref="T32:T33" si="3">N32-P32-Q32-R32</f>
        <v>3000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3600</v>
      </c>
      <c r="M37" s="3">
        <v>0</v>
      </c>
      <c r="N37" s="3">
        <f t="shared" si="4"/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si="5"/>
        <v>0</v>
      </c>
      <c r="S37" s="3">
        <v>0</v>
      </c>
      <c r="T37" s="3">
        <f t="shared" si="6"/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3600</v>
      </c>
      <c r="M38" s="3">
        <v>0</v>
      </c>
      <c r="N38" s="3">
        <f t="shared" si="4"/>
        <v>0</v>
      </c>
      <c r="O38" s="3">
        <f>L38</f>
        <v>3600</v>
      </c>
      <c r="P38" s="3">
        <v>180</v>
      </c>
      <c r="Q38" s="3">
        <v>0</v>
      </c>
      <c r="R38" s="3">
        <f t="shared" si="5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3600</v>
      </c>
      <c r="M39" s="3">
        <v>0</v>
      </c>
      <c r="N39" s="3">
        <f t="shared" si="4"/>
        <v>0</v>
      </c>
      <c r="O39" s="3">
        <f>L39</f>
        <v>3600</v>
      </c>
      <c r="P39" s="3">
        <v>180</v>
      </c>
      <c r="Q39" s="3">
        <v>0</v>
      </c>
      <c r="R39" s="3">
        <f t="shared" si="5"/>
        <v>0</v>
      </c>
      <c r="S39" s="3">
        <v>0</v>
      </c>
      <c r="T39" s="3"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3600</v>
      </c>
      <c r="M40" s="3">
        <v>0</v>
      </c>
      <c r="N40" s="3">
        <f t="shared" si="4"/>
        <v>0</v>
      </c>
      <c r="O40" s="3">
        <f>L40</f>
        <v>3600</v>
      </c>
      <c r="P40" s="3">
        <v>180</v>
      </c>
      <c r="Q40" s="3">
        <v>0</v>
      </c>
      <c r="R40" s="3">
        <f t="shared" si="5"/>
        <v>0</v>
      </c>
      <c r="S40" s="3">
        <v>0</v>
      </c>
      <c r="T40" s="3">
        <f t="shared" si="6"/>
        <v>3420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51181102362204722" right="0.11811023622047245" top="0.35433070866141736" bottom="0.35433070866141736" header="0.31496062992125984" footer="0.31496062992125984"/>
  <pageSetup scale="3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D88C-E39F-40DF-9132-64D9A30A5078}">
  <dimension ref="A1:Z41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140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6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6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6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6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6" ht="15.75" x14ac:dyDescent="0.25">
      <c r="A8" s="61" t="s">
        <v>83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6" ht="15.75" x14ac:dyDescent="0.25">
      <c r="A9" s="61" t="s">
        <v>84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6" ht="1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6" ht="1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6" ht="15.75" customHeight="1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6" ht="41.2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6" ht="124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  <c r="Z16" t="s">
        <v>49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N24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0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N25</f>
        <v>14625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v>7500</v>
      </c>
      <c r="P29" s="14">
        <f>O29/1.12*5/100</f>
        <v>334.82142857142856</v>
      </c>
      <c r="Q29" s="14">
        <v>0</v>
      </c>
      <c r="R29" s="14">
        <v>0</v>
      </c>
      <c r="S29" s="14">
        <v>0</v>
      </c>
      <c r="T29" s="3">
        <f>N29-P29</f>
        <v>7165.1785714285716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0</v>
      </c>
      <c r="Q32" s="3">
        <v>0</v>
      </c>
      <c r="R32" s="3">
        <v>0</v>
      </c>
      <c r="S32" s="3">
        <v>0</v>
      </c>
      <c r="T32" s="3">
        <f t="shared" ref="T32:T33" si="3">N32-P32-Q32-R32</f>
        <v>3000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3600</v>
      </c>
      <c r="M37" s="3">
        <v>0</v>
      </c>
      <c r="N37" s="3">
        <f t="shared" si="4"/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si="5"/>
        <v>0</v>
      </c>
      <c r="S37" s="3">
        <v>0</v>
      </c>
      <c r="T37" s="3">
        <f t="shared" si="6"/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3600</v>
      </c>
      <c r="M38" s="3">
        <v>0</v>
      </c>
      <c r="N38" s="3">
        <f t="shared" si="4"/>
        <v>0</v>
      </c>
      <c r="O38" s="3">
        <f>L38</f>
        <v>3600</v>
      </c>
      <c r="P38" s="3">
        <v>180</v>
      </c>
      <c r="Q38" s="3">
        <v>0</v>
      </c>
      <c r="R38" s="3">
        <f t="shared" si="5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3600</v>
      </c>
      <c r="M39" s="3">
        <v>0</v>
      </c>
      <c r="N39" s="3">
        <f t="shared" si="4"/>
        <v>0</v>
      </c>
      <c r="O39" s="3">
        <f>L39</f>
        <v>3600</v>
      </c>
      <c r="P39" s="3">
        <v>180</v>
      </c>
      <c r="Q39" s="3">
        <v>0</v>
      </c>
      <c r="R39" s="3">
        <f t="shared" si="5"/>
        <v>0</v>
      </c>
      <c r="S39" s="3">
        <v>0</v>
      </c>
      <c r="T39" s="3"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3600</v>
      </c>
      <c r="M40" s="3">
        <v>0</v>
      </c>
      <c r="N40" s="3">
        <f t="shared" si="4"/>
        <v>0</v>
      </c>
      <c r="O40" s="3">
        <f>L40</f>
        <v>3600</v>
      </c>
      <c r="P40" s="3">
        <v>180</v>
      </c>
      <c r="Q40" s="3">
        <v>0</v>
      </c>
      <c r="R40" s="3">
        <f t="shared" si="5"/>
        <v>0</v>
      </c>
      <c r="S40" s="3">
        <v>0</v>
      </c>
      <c r="T40" s="3">
        <f t="shared" si="6"/>
        <v>3420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51181102362204722" right="0.11811023622047245" top="0.35433070866141736" bottom="0.35433070866141736" header="0.31496062992125984" footer="0.31496062992125984"/>
  <pageSetup scale="3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F239-D4E3-43BC-9CBD-C7A1FA94259E}">
  <dimension ref="A1:U37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39.85546875" customWidth="1"/>
    <col min="4" max="4" width="23.42578125" bestFit="1" customWidth="1"/>
    <col min="5" max="5" width="30.140625" customWidth="1"/>
    <col min="6" max="6" width="22.28515625" bestFit="1" customWidth="1"/>
    <col min="11" max="11" width="12.5703125" bestFit="1" customWidth="1"/>
    <col min="14" max="14" width="13" bestFit="1" customWidth="1"/>
    <col min="15" max="15" width="14" bestFit="1" customWidth="1"/>
    <col min="16" max="16" width="19.5703125" customWidth="1"/>
    <col min="17" max="17" width="19.28515625" customWidth="1"/>
    <col min="18" max="18" width="18.140625" customWidth="1"/>
    <col min="19" max="19" width="21.140625" customWidth="1"/>
    <col min="20" max="20" width="13" bestFit="1" customWidth="1"/>
    <col min="21" max="21" width="14" bestFit="1" customWidth="1"/>
  </cols>
  <sheetData>
    <row r="1" spans="1:21" ht="15.75" x14ac:dyDescent="0.2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15.75" x14ac:dyDescent="0.25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.75" x14ac:dyDescent="0.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15.75" x14ac:dyDescent="0.25">
      <c r="A4" s="49" t="s">
        <v>85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ht="15.75" x14ac:dyDescent="0.25">
      <c r="A5" s="49" t="s">
        <v>86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ht="15.75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ht="50.25" customHeight="1" thickBot="1" x14ac:dyDescent="0.3">
      <c r="A9" s="46" t="s">
        <v>0</v>
      </c>
      <c r="B9" s="52" t="s">
        <v>1</v>
      </c>
      <c r="C9" s="45" t="s">
        <v>2</v>
      </c>
      <c r="D9" s="54" t="s">
        <v>3</v>
      </c>
      <c r="E9" s="56" t="s">
        <v>4</v>
      </c>
      <c r="F9" s="54" t="s">
        <v>5</v>
      </c>
      <c r="G9" s="46" t="s">
        <v>6</v>
      </c>
      <c r="H9" s="46" t="s">
        <v>7</v>
      </c>
      <c r="I9" s="52" t="s">
        <v>8</v>
      </c>
      <c r="J9" s="46" t="s">
        <v>9</v>
      </c>
      <c r="K9" s="58" t="s">
        <v>10</v>
      </c>
      <c r="L9" s="59"/>
      <c r="M9" s="60"/>
      <c r="N9" s="46" t="s">
        <v>12</v>
      </c>
      <c r="O9" s="46" t="s">
        <v>13</v>
      </c>
      <c r="P9" s="58" t="s">
        <v>14</v>
      </c>
      <c r="Q9" s="59"/>
      <c r="R9" s="59"/>
      <c r="S9" s="60"/>
      <c r="T9" s="46" t="s">
        <v>15</v>
      </c>
      <c r="U9" s="46" t="s">
        <v>16</v>
      </c>
    </row>
    <row r="10" spans="1:21" ht="106.5" thickBot="1" x14ac:dyDescent="0.3">
      <c r="A10" s="47"/>
      <c r="B10" s="53"/>
      <c r="C10" s="27" t="s">
        <v>35</v>
      </c>
      <c r="D10" s="55"/>
      <c r="E10" s="57"/>
      <c r="F10" s="55"/>
      <c r="G10" s="47"/>
      <c r="H10" s="47"/>
      <c r="I10" s="53"/>
      <c r="J10" s="47"/>
      <c r="K10" s="26" t="s">
        <v>34</v>
      </c>
      <c r="L10" s="26" t="s">
        <v>31</v>
      </c>
      <c r="M10" s="28" t="s">
        <v>11</v>
      </c>
      <c r="N10" s="47"/>
      <c r="O10" s="47"/>
      <c r="P10" s="29" t="s">
        <v>24</v>
      </c>
      <c r="Q10" s="29" t="s">
        <v>25</v>
      </c>
      <c r="R10" s="29" t="s">
        <v>26</v>
      </c>
      <c r="S10" s="30" t="s">
        <v>30</v>
      </c>
      <c r="T10" s="47"/>
      <c r="U10" s="47"/>
    </row>
    <row r="11" spans="1:21" ht="30" x14ac:dyDescent="0.25">
      <c r="A11" s="31">
        <v>1</v>
      </c>
      <c r="B11" s="32">
        <v>11</v>
      </c>
      <c r="C11" s="32" t="s">
        <v>19</v>
      </c>
      <c r="D11" s="32" t="s">
        <v>20</v>
      </c>
      <c r="E11" s="32" t="s">
        <v>32</v>
      </c>
      <c r="F11" s="33">
        <v>7500</v>
      </c>
      <c r="G11" s="32">
        <v>50</v>
      </c>
      <c r="H11" s="32">
        <v>375</v>
      </c>
      <c r="I11" s="32">
        <v>0</v>
      </c>
      <c r="J11" s="32">
        <v>250</v>
      </c>
      <c r="K11" s="32">
        <v>0</v>
      </c>
      <c r="L11" s="32">
        <v>0</v>
      </c>
      <c r="M11" s="32">
        <v>0</v>
      </c>
      <c r="N11" s="32">
        <v>0</v>
      </c>
      <c r="O11" s="33">
        <v>8175</v>
      </c>
      <c r="P11" s="32">
        <v>210.22</v>
      </c>
      <c r="Q11" s="32">
        <v>362.25</v>
      </c>
      <c r="R11" s="32">
        <v>100.8</v>
      </c>
      <c r="S11" s="32">
        <v>0</v>
      </c>
      <c r="T11" s="33">
        <v>7501.73</v>
      </c>
      <c r="U11" s="34">
        <v>0</v>
      </c>
    </row>
    <row r="12" spans="1:21" ht="45" x14ac:dyDescent="0.25">
      <c r="A12" s="35">
        <v>2</v>
      </c>
      <c r="B12" s="6">
        <v>11</v>
      </c>
      <c r="C12" s="6" t="s">
        <v>36</v>
      </c>
      <c r="D12" s="6" t="s">
        <v>37</v>
      </c>
      <c r="E12" s="6" t="s">
        <v>32</v>
      </c>
      <c r="F12" s="36">
        <v>5500</v>
      </c>
      <c r="G12" s="6">
        <v>0</v>
      </c>
      <c r="H12" s="6">
        <v>0</v>
      </c>
      <c r="I12" s="6">
        <v>0</v>
      </c>
      <c r="J12" s="6">
        <v>250</v>
      </c>
      <c r="K12" s="6">
        <v>0</v>
      </c>
      <c r="L12" s="6">
        <v>0</v>
      </c>
      <c r="M12" s="6">
        <v>0</v>
      </c>
      <c r="N12" s="6">
        <v>0</v>
      </c>
      <c r="O12" s="36">
        <v>5750</v>
      </c>
      <c r="P12" s="6">
        <v>108.84</v>
      </c>
      <c r="Q12" s="6">
        <v>265.64999999999998</v>
      </c>
      <c r="R12" s="6">
        <v>73.92</v>
      </c>
      <c r="S12" s="6">
        <v>0</v>
      </c>
      <c r="T12" s="36">
        <v>5301.59</v>
      </c>
      <c r="U12" s="37">
        <v>0</v>
      </c>
    </row>
    <row r="13" spans="1:21" ht="30" x14ac:dyDescent="0.25">
      <c r="A13" s="35">
        <v>3</v>
      </c>
      <c r="B13" s="6">
        <v>11</v>
      </c>
      <c r="C13" s="6" t="s">
        <v>17</v>
      </c>
      <c r="D13" s="6" t="s">
        <v>21</v>
      </c>
      <c r="E13" s="6" t="s">
        <v>32</v>
      </c>
      <c r="F13" s="36">
        <v>20000</v>
      </c>
      <c r="G13" s="6">
        <v>50</v>
      </c>
      <c r="H13" s="6">
        <v>0</v>
      </c>
      <c r="I13" s="6">
        <v>0</v>
      </c>
      <c r="J13" s="6">
        <v>250</v>
      </c>
      <c r="K13" s="6">
        <v>0</v>
      </c>
      <c r="L13" s="6">
        <v>0</v>
      </c>
      <c r="M13" s="6">
        <v>0</v>
      </c>
      <c r="N13" s="6">
        <v>0</v>
      </c>
      <c r="O13" s="36">
        <v>20300</v>
      </c>
      <c r="P13" s="38">
        <v>790.45</v>
      </c>
      <c r="Q13" s="6">
        <v>966</v>
      </c>
      <c r="R13" s="6">
        <v>268.8</v>
      </c>
      <c r="S13" s="6">
        <v>0</v>
      </c>
      <c r="T13" s="36">
        <v>18274.75</v>
      </c>
      <c r="U13" s="37">
        <v>0</v>
      </c>
    </row>
    <row r="14" spans="1:21" ht="30" x14ac:dyDescent="0.25">
      <c r="A14" s="35">
        <v>4</v>
      </c>
      <c r="B14" s="6">
        <v>11</v>
      </c>
      <c r="C14" s="6" t="s">
        <v>38</v>
      </c>
      <c r="D14" s="6" t="s">
        <v>41</v>
      </c>
      <c r="E14" s="6" t="s">
        <v>32</v>
      </c>
      <c r="F14" s="36">
        <v>4000</v>
      </c>
      <c r="G14" s="6">
        <v>0</v>
      </c>
      <c r="H14" s="6">
        <v>0</v>
      </c>
      <c r="I14" s="6">
        <v>0</v>
      </c>
      <c r="J14" s="6">
        <v>250</v>
      </c>
      <c r="K14" s="6">
        <v>0</v>
      </c>
      <c r="L14" s="6">
        <v>0</v>
      </c>
      <c r="M14" s="6">
        <v>0</v>
      </c>
      <c r="N14" s="6">
        <v>0</v>
      </c>
      <c r="O14" s="36">
        <v>4250</v>
      </c>
      <c r="P14" s="38">
        <v>14.09</v>
      </c>
      <c r="Q14" s="6">
        <v>193.2</v>
      </c>
      <c r="R14" s="6">
        <v>0</v>
      </c>
      <c r="S14" s="6">
        <v>0</v>
      </c>
      <c r="T14" s="36">
        <v>4042.71</v>
      </c>
      <c r="U14" s="37">
        <v>0</v>
      </c>
    </row>
    <row r="15" spans="1:21" ht="30" x14ac:dyDescent="0.25">
      <c r="A15" s="35">
        <v>5</v>
      </c>
      <c r="B15" s="6">
        <v>11</v>
      </c>
      <c r="C15" s="6" t="s">
        <v>40</v>
      </c>
      <c r="D15" s="6" t="s">
        <v>41</v>
      </c>
      <c r="E15" s="6" t="s">
        <v>32</v>
      </c>
      <c r="F15" s="36">
        <v>4000</v>
      </c>
      <c r="G15" s="6">
        <v>0</v>
      </c>
      <c r="H15" s="6">
        <v>0</v>
      </c>
      <c r="I15" s="6">
        <v>0</v>
      </c>
      <c r="J15" s="6">
        <v>250</v>
      </c>
      <c r="K15" s="6">
        <v>0</v>
      </c>
      <c r="L15" s="6">
        <v>0</v>
      </c>
      <c r="M15" s="6">
        <v>0</v>
      </c>
      <c r="N15" s="6">
        <v>0</v>
      </c>
      <c r="O15" s="36">
        <v>4250</v>
      </c>
      <c r="P15" s="38">
        <v>14.09</v>
      </c>
      <c r="Q15" s="6">
        <v>193.2</v>
      </c>
      <c r="R15" s="6">
        <v>0</v>
      </c>
      <c r="S15" s="6">
        <v>0</v>
      </c>
      <c r="T15" s="36">
        <v>4042.71</v>
      </c>
      <c r="U15" s="37">
        <v>0</v>
      </c>
    </row>
    <row r="16" spans="1:21" ht="30" x14ac:dyDescent="0.25">
      <c r="A16" s="35">
        <v>6</v>
      </c>
      <c r="B16" s="6">
        <v>11</v>
      </c>
      <c r="C16" s="6" t="s">
        <v>55</v>
      </c>
      <c r="D16" s="6" t="s">
        <v>57</v>
      </c>
      <c r="E16" s="6" t="s">
        <v>32</v>
      </c>
      <c r="F16" s="36">
        <v>10000</v>
      </c>
      <c r="G16" s="6">
        <v>0</v>
      </c>
      <c r="H16" s="6">
        <v>0</v>
      </c>
      <c r="I16" s="6">
        <v>0</v>
      </c>
      <c r="J16" s="6">
        <v>250</v>
      </c>
      <c r="K16" s="6">
        <v>0</v>
      </c>
      <c r="L16" s="6">
        <v>0</v>
      </c>
      <c r="M16" s="6">
        <v>0</v>
      </c>
      <c r="N16" s="6">
        <v>0</v>
      </c>
      <c r="O16" s="36">
        <v>10250</v>
      </c>
      <c r="P16" s="6">
        <v>291.27</v>
      </c>
      <c r="Q16" s="6">
        <v>483</v>
      </c>
      <c r="R16" s="6">
        <v>0</v>
      </c>
      <c r="S16" s="6">
        <v>0</v>
      </c>
      <c r="T16" s="36">
        <v>9475.73</v>
      </c>
      <c r="U16" s="39">
        <v>0</v>
      </c>
    </row>
    <row r="17" spans="1:21" ht="30" x14ac:dyDescent="0.25">
      <c r="A17" s="35">
        <v>7</v>
      </c>
      <c r="B17" s="6">
        <v>11</v>
      </c>
      <c r="C17" s="6" t="s">
        <v>18</v>
      </c>
      <c r="D17" s="6" t="s">
        <v>23</v>
      </c>
      <c r="E17" s="6" t="s">
        <v>32</v>
      </c>
      <c r="F17" s="36">
        <v>6500</v>
      </c>
      <c r="G17" s="6">
        <v>50</v>
      </c>
      <c r="H17" s="6">
        <v>0</v>
      </c>
      <c r="I17" s="6">
        <v>0</v>
      </c>
      <c r="J17" s="6">
        <v>250</v>
      </c>
      <c r="K17" s="6">
        <v>0</v>
      </c>
      <c r="L17" s="6">
        <v>0</v>
      </c>
      <c r="M17" s="6">
        <v>0</v>
      </c>
      <c r="N17" s="6">
        <v>0</v>
      </c>
      <c r="O17" s="36">
        <v>6800</v>
      </c>
      <c r="P17" s="6">
        <v>137.63999999999999</v>
      </c>
      <c r="Q17" s="6">
        <v>313.95</v>
      </c>
      <c r="R17" s="6">
        <v>87.36</v>
      </c>
      <c r="S17" s="6">
        <v>0</v>
      </c>
      <c r="T17" s="36">
        <v>6261.05</v>
      </c>
      <c r="U17" s="37">
        <v>0</v>
      </c>
    </row>
    <row r="18" spans="1:21" ht="30" x14ac:dyDescent="0.25">
      <c r="A18" s="35">
        <v>8</v>
      </c>
      <c r="B18" s="6">
        <v>29</v>
      </c>
      <c r="C18" s="6" t="s">
        <v>70</v>
      </c>
      <c r="D18" s="6" t="s">
        <v>71</v>
      </c>
      <c r="E18" s="6" t="s">
        <v>32</v>
      </c>
      <c r="F18" s="36">
        <v>6000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36">
        <v>6000</v>
      </c>
      <c r="O18" s="36">
        <v>6000</v>
      </c>
      <c r="P18" s="6">
        <v>0</v>
      </c>
      <c r="Q18" s="6">
        <v>0</v>
      </c>
      <c r="R18" s="6">
        <v>0</v>
      </c>
      <c r="S18" s="6">
        <v>0</v>
      </c>
      <c r="T18" s="36">
        <v>6000</v>
      </c>
      <c r="U18" s="37">
        <v>0</v>
      </c>
    </row>
    <row r="19" spans="1:21" ht="30" x14ac:dyDescent="0.25">
      <c r="A19" s="35">
        <v>9</v>
      </c>
      <c r="B19" s="6">
        <v>29</v>
      </c>
      <c r="C19" s="6" t="s">
        <v>50</v>
      </c>
      <c r="D19" s="6" t="s">
        <v>22</v>
      </c>
      <c r="E19" s="6" t="s">
        <v>32</v>
      </c>
      <c r="F19" s="36">
        <v>4500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36">
        <v>4500</v>
      </c>
      <c r="O19" s="36">
        <v>4500</v>
      </c>
      <c r="P19" s="6">
        <v>0</v>
      </c>
      <c r="Q19" s="6">
        <v>0</v>
      </c>
      <c r="R19" s="6">
        <v>0</v>
      </c>
      <c r="S19" s="6">
        <v>0</v>
      </c>
      <c r="T19" s="36">
        <v>4500</v>
      </c>
      <c r="U19" s="40">
        <v>12152</v>
      </c>
    </row>
    <row r="20" spans="1:21" ht="30" x14ac:dyDescent="0.25">
      <c r="A20" s="35">
        <v>10</v>
      </c>
      <c r="B20" s="6">
        <v>189</v>
      </c>
      <c r="C20" s="6" t="s">
        <v>69</v>
      </c>
      <c r="D20" s="6" t="s">
        <v>22</v>
      </c>
      <c r="E20" s="6" t="s">
        <v>32</v>
      </c>
      <c r="F20" s="36">
        <v>42563.040000000001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36">
        <v>42563.040000000001</v>
      </c>
      <c r="O20" s="36">
        <v>42563.040000000001</v>
      </c>
      <c r="P20" s="36">
        <v>2060.19</v>
      </c>
      <c r="Q20" s="6">
        <v>0</v>
      </c>
      <c r="R20" s="6">
        <v>0</v>
      </c>
      <c r="S20" s="6">
        <v>0</v>
      </c>
      <c r="T20" s="36">
        <v>40502.85</v>
      </c>
      <c r="U20" s="37">
        <v>0</v>
      </c>
    </row>
    <row r="21" spans="1:21" ht="30" x14ac:dyDescent="0.25">
      <c r="A21" s="35">
        <v>11</v>
      </c>
      <c r="B21" s="41">
        <v>189</v>
      </c>
      <c r="C21" s="41" t="s">
        <v>58</v>
      </c>
      <c r="D21" s="41" t="s">
        <v>59</v>
      </c>
      <c r="E21" s="41" t="s">
        <v>32</v>
      </c>
      <c r="F21" s="42">
        <v>14625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2">
        <v>14625</v>
      </c>
      <c r="O21" s="42">
        <v>14625</v>
      </c>
      <c r="P21" s="41">
        <v>652.9</v>
      </c>
      <c r="Q21" s="41">
        <v>0</v>
      </c>
      <c r="R21" s="41">
        <v>0</v>
      </c>
      <c r="S21" s="41">
        <v>0</v>
      </c>
      <c r="T21" s="36">
        <v>13972.1</v>
      </c>
      <c r="U21" s="39">
        <v>0</v>
      </c>
    </row>
    <row r="22" spans="1:21" ht="30" x14ac:dyDescent="0.25">
      <c r="A22" s="35">
        <v>12</v>
      </c>
      <c r="B22" s="41">
        <v>29</v>
      </c>
      <c r="C22" s="41" t="s">
        <v>75</v>
      </c>
      <c r="D22" s="41" t="s">
        <v>76</v>
      </c>
      <c r="E22" s="41" t="s">
        <v>32</v>
      </c>
      <c r="F22" s="42">
        <v>8000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2">
        <v>8000</v>
      </c>
      <c r="O22" s="42">
        <v>8000</v>
      </c>
      <c r="P22" s="41">
        <v>0</v>
      </c>
      <c r="Q22" s="41">
        <v>0</v>
      </c>
      <c r="R22" s="41">
        <v>0</v>
      </c>
      <c r="S22" s="41">
        <v>0</v>
      </c>
      <c r="T22" s="36">
        <v>8000</v>
      </c>
      <c r="U22" s="39">
        <v>0</v>
      </c>
    </row>
    <row r="23" spans="1:21" ht="30" x14ac:dyDescent="0.25">
      <c r="A23" s="35">
        <v>13</v>
      </c>
      <c r="B23" s="6">
        <v>29</v>
      </c>
      <c r="C23" s="6" t="s">
        <v>74</v>
      </c>
      <c r="D23" s="6" t="s">
        <v>22</v>
      </c>
      <c r="E23" s="6" t="s">
        <v>32</v>
      </c>
      <c r="F23" s="36">
        <v>13300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36">
        <v>13300</v>
      </c>
      <c r="O23" s="36">
        <v>13300</v>
      </c>
      <c r="P23" s="6">
        <v>0</v>
      </c>
      <c r="Q23" s="6">
        <v>0</v>
      </c>
      <c r="R23" s="6">
        <v>0</v>
      </c>
      <c r="S23" s="6">
        <v>0</v>
      </c>
      <c r="T23" s="36">
        <v>13300</v>
      </c>
      <c r="U23" s="37">
        <v>0</v>
      </c>
    </row>
    <row r="24" spans="1:21" ht="30" x14ac:dyDescent="0.25">
      <c r="A24" s="35">
        <v>14</v>
      </c>
      <c r="B24" s="6">
        <v>29</v>
      </c>
      <c r="C24" s="6" t="s">
        <v>27</v>
      </c>
      <c r="D24" s="6" t="s">
        <v>22</v>
      </c>
      <c r="E24" s="6" t="s">
        <v>32</v>
      </c>
      <c r="F24" s="36">
        <v>4500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36">
        <v>4500</v>
      </c>
      <c r="O24" s="36">
        <v>4500</v>
      </c>
      <c r="P24" s="6">
        <v>0</v>
      </c>
      <c r="Q24" s="6">
        <v>0</v>
      </c>
      <c r="R24" s="6">
        <v>0</v>
      </c>
      <c r="S24" s="6">
        <v>0</v>
      </c>
      <c r="T24" s="36">
        <v>4500</v>
      </c>
      <c r="U24" s="39">
        <v>0</v>
      </c>
    </row>
    <row r="25" spans="1:21" ht="30" x14ac:dyDescent="0.25">
      <c r="A25" s="35">
        <v>15</v>
      </c>
      <c r="B25" s="41">
        <v>189</v>
      </c>
      <c r="C25" s="41" t="s">
        <v>72</v>
      </c>
      <c r="D25" s="41" t="s">
        <v>73</v>
      </c>
      <c r="E25" s="41" t="s">
        <v>32</v>
      </c>
      <c r="F25" s="42">
        <v>7500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2">
        <v>7500</v>
      </c>
      <c r="O25" s="42">
        <v>7500</v>
      </c>
      <c r="P25" s="41">
        <v>334.82</v>
      </c>
      <c r="Q25" s="41">
        <v>0</v>
      </c>
      <c r="R25" s="41">
        <v>0</v>
      </c>
      <c r="S25" s="41">
        <v>0</v>
      </c>
      <c r="T25" s="36">
        <v>7165.18</v>
      </c>
      <c r="U25" s="39">
        <v>0</v>
      </c>
    </row>
    <row r="26" spans="1:21" ht="30" x14ac:dyDescent="0.25">
      <c r="A26" s="35">
        <v>16</v>
      </c>
      <c r="B26" s="6">
        <v>29</v>
      </c>
      <c r="C26" s="6" t="s">
        <v>54</v>
      </c>
      <c r="D26" s="6" t="s">
        <v>22</v>
      </c>
      <c r="E26" s="6" t="s">
        <v>32</v>
      </c>
      <c r="F26" s="36">
        <v>5000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36">
        <v>5000</v>
      </c>
      <c r="O26" s="36">
        <v>5000</v>
      </c>
      <c r="P26" s="6">
        <v>0</v>
      </c>
      <c r="Q26" s="6">
        <v>0</v>
      </c>
      <c r="R26" s="6">
        <v>0</v>
      </c>
      <c r="S26" s="6">
        <v>0</v>
      </c>
      <c r="T26" s="36">
        <v>5000</v>
      </c>
      <c r="U26" s="39">
        <v>0</v>
      </c>
    </row>
    <row r="27" spans="1:21" ht="30" x14ac:dyDescent="0.25">
      <c r="A27" s="35">
        <v>17</v>
      </c>
      <c r="B27" s="6">
        <v>29</v>
      </c>
      <c r="C27" s="6" t="s">
        <v>60</v>
      </c>
      <c r="D27" s="6" t="s">
        <v>61</v>
      </c>
      <c r="E27" s="6" t="s">
        <v>32</v>
      </c>
      <c r="F27" s="36">
        <v>5000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36">
        <v>5000</v>
      </c>
      <c r="O27" s="36">
        <v>5000</v>
      </c>
      <c r="P27" s="6">
        <v>0</v>
      </c>
      <c r="Q27" s="6">
        <v>0</v>
      </c>
      <c r="R27" s="6">
        <v>0</v>
      </c>
      <c r="S27" s="6">
        <v>0</v>
      </c>
      <c r="T27" s="36">
        <v>5000</v>
      </c>
      <c r="U27" s="39">
        <v>0</v>
      </c>
    </row>
    <row r="28" spans="1:21" ht="30" x14ac:dyDescent="0.25">
      <c r="A28" s="35">
        <v>18</v>
      </c>
      <c r="B28" s="6">
        <v>189</v>
      </c>
      <c r="C28" s="6" t="s">
        <v>51</v>
      </c>
      <c r="D28" s="6" t="s">
        <v>52</v>
      </c>
      <c r="E28" s="6" t="s">
        <v>32</v>
      </c>
      <c r="F28" s="36">
        <v>3000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36">
        <v>3000</v>
      </c>
      <c r="O28" s="36">
        <v>3000</v>
      </c>
      <c r="P28" s="6">
        <v>0</v>
      </c>
      <c r="Q28" s="6">
        <v>0</v>
      </c>
      <c r="R28" s="6">
        <v>0</v>
      </c>
      <c r="S28" s="6">
        <v>0</v>
      </c>
      <c r="T28" s="36">
        <v>3000</v>
      </c>
      <c r="U28" s="37">
        <v>0</v>
      </c>
    </row>
    <row r="29" spans="1:21" ht="30" x14ac:dyDescent="0.25">
      <c r="A29" s="35">
        <v>19</v>
      </c>
      <c r="B29" s="6">
        <v>189</v>
      </c>
      <c r="C29" s="6" t="s">
        <v>39</v>
      </c>
      <c r="D29" s="6" t="s">
        <v>28</v>
      </c>
      <c r="E29" s="6" t="s">
        <v>32</v>
      </c>
      <c r="F29" s="36">
        <v>5000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36">
        <v>5000</v>
      </c>
      <c r="O29" s="36">
        <v>5000</v>
      </c>
      <c r="P29" s="6">
        <v>223.21</v>
      </c>
      <c r="Q29" s="6">
        <v>0</v>
      </c>
      <c r="R29" s="6">
        <v>0</v>
      </c>
      <c r="S29" s="6">
        <v>0</v>
      </c>
      <c r="T29" s="36">
        <v>4776.79</v>
      </c>
      <c r="U29" s="37">
        <v>0</v>
      </c>
    </row>
    <row r="30" spans="1:21" ht="30" x14ac:dyDescent="0.25">
      <c r="A30" s="35">
        <v>20</v>
      </c>
      <c r="B30" s="6">
        <v>29</v>
      </c>
      <c r="C30" s="6" t="s">
        <v>62</v>
      </c>
      <c r="D30" s="6" t="s">
        <v>56</v>
      </c>
      <c r="E30" s="6" t="s">
        <v>32</v>
      </c>
      <c r="F30" s="36">
        <v>2500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36">
        <v>2500</v>
      </c>
      <c r="O30" s="36">
        <v>2500</v>
      </c>
      <c r="P30" s="6">
        <v>0</v>
      </c>
      <c r="Q30" s="6">
        <v>0</v>
      </c>
      <c r="R30" s="6">
        <v>0</v>
      </c>
      <c r="S30" s="6">
        <v>0</v>
      </c>
      <c r="T30" s="36">
        <v>2500</v>
      </c>
      <c r="U30" s="37">
        <v>0</v>
      </c>
    </row>
    <row r="31" spans="1:21" ht="30" x14ac:dyDescent="0.25">
      <c r="A31" s="35">
        <v>21</v>
      </c>
      <c r="B31" s="6">
        <v>189</v>
      </c>
      <c r="C31" s="6" t="s">
        <v>63</v>
      </c>
      <c r="D31" s="6" t="s">
        <v>64</v>
      </c>
      <c r="E31" s="6" t="s">
        <v>32</v>
      </c>
      <c r="F31" s="36">
        <v>3500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36">
        <v>3500</v>
      </c>
      <c r="O31" s="36">
        <v>3500</v>
      </c>
      <c r="P31" s="6">
        <v>0</v>
      </c>
      <c r="Q31" s="6">
        <v>0</v>
      </c>
      <c r="R31" s="6">
        <v>0</v>
      </c>
      <c r="S31" s="6">
        <v>0</v>
      </c>
      <c r="T31" s="36">
        <v>3500</v>
      </c>
      <c r="U31" s="37">
        <v>0</v>
      </c>
    </row>
    <row r="32" spans="1:21" ht="30" x14ac:dyDescent="0.25">
      <c r="A32" s="35">
        <v>22</v>
      </c>
      <c r="B32" s="6" t="s">
        <v>42</v>
      </c>
      <c r="C32" s="6" t="s">
        <v>67</v>
      </c>
      <c r="D32" s="6" t="s">
        <v>68</v>
      </c>
      <c r="E32" s="6" t="s">
        <v>32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36">
        <v>3600</v>
      </c>
      <c r="M32" s="6">
        <v>0</v>
      </c>
      <c r="N32" s="6">
        <v>0</v>
      </c>
      <c r="O32" s="36">
        <v>3600</v>
      </c>
      <c r="P32" s="6">
        <v>180</v>
      </c>
      <c r="Q32" s="6">
        <v>0</v>
      </c>
      <c r="R32" s="6">
        <v>0</v>
      </c>
      <c r="S32" s="6">
        <v>0</v>
      </c>
      <c r="T32" s="36">
        <v>3420</v>
      </c>
      <c r="U32" s="37">
        <v>0</v>
      </c>
    </row>
    <row r="33" spans="1:21" ht="30" x14ac:dyDescent="0.25">
      <c r="A33" s="35">
        <v>23</v>
      </c>
      <c r="B33" s="6" t="s">
        <v>42</v>
      </c>
      <c r="C33" s="6" t="s">
        <v>65</v>
      </c>
      <c r="D33" s="6" t="s">
        <v>53</v>
      </c>
      <c r="E33" s="6" t="s">
        <v>32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36">
        <v>3600</v>
      </c>
      <c r="M33" s="6">
        <v>0</v>
      </c>
      <c r="N33" s="6">
        <v>0</v>
      </c>
      <c r="O33" s="36">
        <v>3600</v>
      </c>
      <c r="P33" s="6">
        <v>180</v>
      </c>
      <c r="Q33" s="6">
        <v>0</v>
      </c>
      <c r="R33" s="6">
        <v>0</v>
      </c>
      <c r="S33" s="6">
        <v>0</v>
      </c>
      <c r="T33" s="36">
        <v>3420</v>
      </c>
      <c r="U33" s="40">
        <v>38423</v>
      </c>
    </row>
    <row r="34" spans="1:21" ht="30" x14ac:dyDescent="0.25">
      <c r="A34" s="35">
        <v>24</v>
      </c>
      <c r="B34" s="6" t="s">
        <v>42</v>
      </c>
      <c r="C34" s="6" t="s">
        <v>48</v>
      </c>
      <c r="D34" s="6" t="s">
        <v>47</v>
      </c>
      <c r="E34" s="6" t="s">
        <v>32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36">
        <v>3600</v>
      </c>
      <c r="M34" s="6">
        <v>0</v>
      </c>
      <c r="N34" s="6">
        <v>0</v>
      </c>
      <c r="O34" s="36">
        <v>3600</v>
      </c>
      <c r="P34" s="6">
        <v>180</v>
      </c>
      <c r="Q34" s="6">
        <v>0</v>
      </c>
      <c r="R34" s="6">
        <v>0</v>
      </c>
      <c r="S34" s="6">
        <v>0</v>
      </c>
      <c r="T34" s="36">
        <v>3420</v>
      </c>
      <c r="U34" s="37">
        <v>0</v>
      </c>
    </row>
    <row r="35" spans="1:21" ht="30" x14ac:dyDescent="0.25">
      <c r="A35" s="35">
        <v>25</v>
      </c>
      <c r="B35" s="6" t="s">
        <v>42</v>
      </c>
      <c r="C35" s="6" t="s">
        <v>66</v>
      </c>
      <c r="D35" s="6" t="s">
        <v>43</v>
      </c>
      <c r="E35" s="6" t="s">
        <v>32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36">
        <v>3600</v>
      </c>
      <c r="M35" s="6">
        <v>0</v>
      </c>
      <c r="N35" s="6">
        <v>0</v>
      </c>
      <c r="O35" s="36">
        <v>3600</v>
      </c>
      <c r="P35" s="6">
        <v>180</v>
      </c>
      <c r="Q35" s="6">
        <v>0</v>
      </c>
      <c r="R35" s="6">
        <v>0</v>
      </c>
      <c r="S35" s="6">
        <v>0</v>
      </c>
      <c r="T35" s="36">
        <v>5130</v>
      </c>
      <c r="U35" s="37">
        <v>0</v>
      </c>
    </row>
    <row r="36" spans="1:21" ht="30" x14ac:dyDescent="0.25">
      <c r="A36" s="35">
        <v>26</v>
      </c>
      <c r="B36" s="6" t="s">
        <v>42</v>
      </c>
      <c r="C36" s="6" t="s">
        <v>46</v>
      </c>
      <c r="D36" s="6" t="s">
        <v>44</v>
      </c>
      <c r="E36" s="6" t="s">
        <v>32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36">
        <v>3600</v>
      </c>
      <c r="M36" s="6">
        <v>0</v>
      </c>
      <c r="N36" s="6">
        <v>0</v>
      </c>
      <c r="O36" s="36">
        <v>3600</v>
      </c>
      <c r="P36" s="6">
        <v>180</v>
      </c>
      <c r="Q36" s="6">
        <v>0</v>
      </c>
      <c r="R36" s="6">
        <v>0</v>
      </c>
      <c r="S36" s="6">
        <v>0</v>
      </c>
      <c r="T36" s="36">
        <v>3420</v>
      </c>
      <c r="U36" s="40">
        <v>38423</v>
      </c>
    </row>
    <row r="37" spans="1:21" ht="30.75" thickBot="1" x14ac:dyDescent="0.3">
      <c r="A37" s="35">
        <v>27</v>
      </c>
      <c r="B37" s="16" t="s">
        <v>45</v>
      </c>
      <c r="C37" s="16" t="s">
        <v>46</v>
      </c>
      <c r="D37" s="16" t="s">
        <v>44</v>
      </c>
      <c r="E37" s="16" t="s">
        <v>32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43">
        <v>15000</v>
      </c>
      <c r="L37" s="16">
        <v>0</v>
      </c>
      <c r="M37" s="16">
        <v>0</v>
      </c>
      <c r="N37" s="43">
        <v>15000</v>
      </c>
      <c r="O37" s="43">
        <v>15000</v>
      </c>
      <c r="P37" s="16">
        <v>0</v>
      </c>
      <c r="Q37" s="16">
        <v>0</v>
      </c>
      <c r="R37" s="16">
        <v>0</v>
      </c>
      <c r="S37" s="16">
        <v>0</v>
      </c>
      <c r="T37" s="43">
        <v>15000</v>
      </c>
      <c r="U37" s="44">
        <v>0</v>
      </c>
    </row>
  </sheetData>
  <mergeCells count="21">
    <mergeCell ref="I9:I10"/>
    <mergeCell ref="J9:J10"/>
    <mergeCell ref="K9:M9"/>
    <mergeCell ref="N9:N10"/>
    <mergeCell ref="O9:O10"/>
    <mergeCell ref="G9:G10"/>
    <mergeCell ref="A1:U1"/>
    <mergeCell ref="A2:U2"/>
    <mergeCell ref="A3:U3"/>
    <mergeCell ref="A4:U4"/>
    <mergeCell ref="A5:U5"/>
    <mergeCell ref="A6:U8"/>
    <mergeCell ref="A9:A10"/>
    <mergeCell ref="B9:B10"/>
    <mergeCell ref="D9:D10"/>
    <mergeCell ref="E9:E10"/>
    <mergeCell ref="F9:F10"/>
    <mergeCell ref="P9:S9"/>
    <mergeCell ref="T9:T10"/>
    <mergeCell ref="U9:U10"/>
    <mergeCell ref="H9:H10"/>
  </mergeCells>
  <pageMargins left="0.70866141732283472" right="0.70866141732283472" top="0.74803149606299213" bottom="0.74803149606299213" header="0.31496062992125984" footer="0.31496062992125984"/>
  <pageSetup scale="33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73F0-A74F-4A49-8F0A-007B597898FE}">
  <dimension ref="A1:U41"/>
  <sheetViews>
    <sheetView view="pageBreakPreview" topLeftCell="A19" zoomScale="60" zoomScaleNormal="10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5.42578125" customWidth="1"/>
    <col min="5" max="5" width="30.140625" customWidth="1"/>
    <col min="6" max="6" width="22.28515625" bestFit="1" customWidth="1"/>
    <col min="7" max="7" width="21.5703125" customWidth="1"/>
    <col min="8" max="8" width="14.7109375" customWidth="1"/>
    <col min="9" max="9" width="14" customWidth="1"/>
    <col min="10" max="10" width="13.5703125" customWidth="1"/>
    <col min="11" max="11" width="13.140625" customWidth="1"/>
    <col min="12" max="12" width="12.140625" customWidth="1"/>
    <col min="13" max="13" width="14.7109375" customWidth="1"/>
    <col min="14" max="14" width="13.28515625" customWidth="1"/>
    <col min="15" max="15" width="17.7109375" customWidth="1"/>
    <col min="16" max="16" width="18" customWidth="1"/>
    <col min="17" max="17" width="18.28515625" customWidth="1"/>
    <col min="18" max="18" width="18.85546875" customWidth="1"/>
    <col min="19" max="19" width="19.85546875" customWidth="1"/>
    <col min="20" max="20" width="18" customWidth="1"/>
    <col min="21" max="21" width="12.85546875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87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88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41.2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27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6275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6275</v>
      </c>
    </row>
    <row r="24" spans="1:21" ht="30" x14ac:dyDescent="0.25">
      <c r="A24" s="18">
        <f t="shared" si="1"/>
        <v>10</v>
      </c>
      <c r="B24" s="2">
        <v>189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N24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6275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N25</f>
        <v>14625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6275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v>7500</v>
      </c>
      <c r="P29" s="14">
        <f>O29/1.12*5/100</f>
        <v>334.82142857142856</v>
      </c>
      <c r="Q29" s="14">
        <v>0</v>
      </c>
      <c r="R29" s="14">
        <v>0</v>
      </c>
      <c r="S29" s="14">
        <v>0</v>
      </c>
      <c r="T29" s="3">
        <f>N29-P29</f>
        <v>7165.1785714285716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2675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0</v>
      </c>
      <c r="Q32" s="3">
        <v>0</v>
      </c>
      <c r="R32" s="3">
        <v>0</v>
      </c>
      <c r="S32" s="3">
        <v>0</v>
      </c>
      <c r="T32" s="3">
        <f t="shared" ref="T32:T33" si="3">N32-P32-Q32-R32</f>
        <v>3000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1800</v>
      </c>
      <c r="M37" s="3">
        <v>0</v>
      </c>
      <c r="N37" s="3">
        <f t="shared" si="4"/>
        <v>0</v>
      </c>
      <c r="O37" s="3">
        <f>L37</f>
        <v>1800</v>
      </c>
      <c r="P37" s="3">
        <f>O37*5/100</f>
        <v>90</v>
      </c>
      <c r="Q37" s="3">
        <v>0</v>
      </c>
      <c r="R37" s="3">
        <f t="shared" si="5"/>
        <v>0</v>
      </c>
      <c r="S37" s="3">
        <v>0</v>
      </c>
      <c r="T37" s="3">
        <f t="shared" si="6"/>
        <v>1710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3600</v>
      </c>
      <c r="M38" s="3">
        <v>0</v>
      </c>
      <c r="N38" s="3">
        <f t="shared" si="4"/>
        <v>0</v>
      </c>
      <c r="O38" s="3">
        <f>L38</f>
        <v>3600</v>
      </c>
      <c r="P38" s="3">
        <v>180</v>
      </c>
      <c r="Q38" s="3">
        <v>0</v>
      </c>
      <c r="R38" s="3">
        <f t="shared" si="5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3600</v>
      </c>
      <c r="M39" s="3">
        <v>0</v>
      </c>
      <c r="N39" s="3">
        <f t="shared" si="4"/>
        <v>0</v>
      </c>
      <c r="O39" s="3">
        <f>L39</f>
        <v>3600</v>
      </c>
      <c r="P39" s="3">
        <v>180</v>
      </c>
      <c r="Q39" s="3">
        <v>0</v>
      </c>
      <c r="R39" s="3">
        <f t="shared" si="5"/>
        <v>0</v>
      </c>
      <c r="S39" s="3">
        <v>0</v>
      </c>
      <c r="T39" s="3">
        <f t="shared" si="6"/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3600</v>
      </c>
      <c r="M40" s="3">
        <v>0</v>
      </c>
      <c r="N40" s="3">
        <f t="shared" si="4"/>
        <v>0</v>
      </c>
      <c r="O40" s="3">
        <f>L40</f>
        <v>3600</v>
      </c>
      <c r="P40" s="3">
        <v>180</v>
      </c>
      <c r="Q40" s="3">
        <v>0</v>
      </c>
      <c r="R40" s="3">
        <f t="shared" si="5"/>
        <v>0</v>
      </c>
      <c r="S40" s="3">
        <v>0</v>
      </c>
      <c r="T40" s="3">
        <f t="shared" si="6"/>
        <v>3420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70866141732283472" right="0.70866141732283472" top="0.74803149606299213" bottom="0.74803149606299213" header="0.31496062992125984" footer="0.31496062992125984"/>
  <pageSetup scale="32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CE13-0A8F-474A-8E87-8C51754756AC}">
  <dimension ref="A1:U41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40.5703125" bestFit="1" customWidth="1"/>
    <col min="4" max="4" width="21" customWidth="1"/>
    <col min="5" max="5" width="29.42578125" customWidth="1"/>
    <col min="6" max="6" width="22.28515625" bestFit="1" customWidth="1"/>
    <col min="11" max="11" width="14.5703125" customWidth="1"/>
    <col min="14" max="14" width="14.7109375" customWidth="1"/>
    <col min="15" max="15" width="15.42578125" customWidth="1"/>
    <col min="16" max="16" width="18.28515625" customWidth="1"/>
    <col min="17" max="18" width="17.7109375" customWidth="1"/>
    <col min="19" max="19" width="19.28515625" customWidth="1"/>
    <col min="20" max="20" width="15.42578125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89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90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45.7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21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1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1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>F18+G18+H18+I18+J18+K18+M18+N18</f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>F19+G19+H19+I19+J19+K19+M19+N19</f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>F20+G20+H20+I20+J20+K20+M20+N20</f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>F21+G21+H21+I21+J21+K21+M21+N21</f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70</v>
      </c>
      <c r="D22" s="2" t="s">
        <v>71</v>
      </c>
      <c r="E22" s="2" t="s">
        <v>32</v>
      </c>
      <c r="F22" s="3">
        <v>6000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6000</v>
      </c>
      <c r="O22" s="3">
        <v>6000</v>
      </c>
      <c r="P22" s="3">
        <v>0</v>
      </c>
      <c r="Q22" s="3">
        <v>0</v>
      </c>
      <c r="R22" s="3">
        <v>0</v>
      </c>
      <c r="S22" s="3">
        <v>0</v>
      </c>
      <c r="T22" s="3">
        <f>N22-P22</f>
        <v>6000</v>
      </c>
      <c r="U22" s="5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50</v>
      </c>
      <c r="D23" s="2" t="s">
        <v>22</v>
      </c>
      <c r="E23" s="2" t="s">
        <v>32</v>
      </c>
      <c r="F23" s="3">
        <v>4500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4500</v>
      </c>
      <c r="O23" s="3">
        <v>4500</v>
      </c>
      <c r="P23" s="3">
        <v>0</v>
      </c>
      <c r="Q23" s="3">
        <v>0</v>
      </c>
      <c r="R23" s="3">
        <v>0</v>
      </c>
      <c r="S23" s="3">
        <v>0</v>
      </c>
      <c r="T23" s="3">
        <v>4500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69</v>
      </c>
      <c r="D24" s="2" t="s">
        <v>22</v>
      </c>
      <c r="E24" s="2" t="s">
        <v>32</v>
      </c>
      <c r="F24" s="3">
        <v>42563.040000000001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42563.040000000001</v>
      </c>
      <c r="O24" s="3">
        <f>N24</f>
        <v>42563.040000000001</v>
      </c>
      <c r="P24" s="3">
        <v>2060.19</v>
      </c>
      <c r="Q24" s="3">
        <v>0</v>
      </c>
      <c r="R24" s="3">
        <v>0</v>
      </c>
      <c r="S24" s="3">
        <v>0</v>
      </c>
      <c r="T24" s="3">
        <f>N24-P24</f>
        <v>40502.85</v>
      </c>
      <c r="U24" s="5">
        <v>0</v>
      </c>
    </row>
    <row r="25" spans="1:21" ht="30" x14ac:dyDescent="0.25">
      <c r="A25" s="18">
        <f t="shared" si="1"/>
        <v>11</v>
      </c>
      <c r="B25" s="12">
        <v>189</v>
      </c>
      <c r="C25" s="13" t="s">
        <v>58</v>
      </c>
      <c r="D25" s="12" t="s">
        <v>59</v>
      </c>
      <c r="E25" s="12" t="s">
        <v>32</v>
      </c>
      <c r="F25" s="14">
        <v>14625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>F25</f>
        <v>14625</v>
      </c>
      <c r="O25" s="14">
        <f>N25</f>
        <v>14625</v>
      </c>
      <c r="P25" s="14">
        <f>N25/1.12*5/100</f>
        <v>652.90178571428567</v>
      </c>
      <c r="Q25" s="14">
        <v>0</v>
      </c>
      <c r="R25" s="14">
        <v>0</v>
      </c>
      <c r="S25" s="14">
        <v>0</v>
      </c>
      <c r="T25" s="3">
        <f>N25-P25</f>
        <v>13972.098214285714</v>
      </c>
      <c r="U25" s="8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75</v>
      </c>
      <c r="D26" s="12" t="s">
        <v>76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74</v>
      </c>
      <c r="D27" s="2" t="s">
        <v>22</v>
      </c>
      <c r="E27" s="2" t="s">
        <v>32</v>
      </c>
      <c r="F27" s="3">
        <v>13300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4500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72</v>
      </c>
      <c r="D29" s="12" t="s">
        <v>73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v>7500</v>
      </c>
      <c r="P29" s="14">
        <f>O29/1.12*5/100</f>
        <v>334.82142857142856</v>
      </c>
      <c r="Q29" s="14">
        <v>0</v>
      </c>
      <c r="R29" s="14">
        <v>0</v>
      </c>
      <c r="S29" s="14">
        <v>0</v>
      </c>
      <c r="T29" s="3">
        <f>N29-P29</f>
        <v>7165.1785714285716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54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60</v>
      </c>
      <c r="D31" s="2" t="s">
        <v>61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51</v>
      </c>
      <c r="D32" s="2" t="s">
        <v>52</v>
      </c>
      <c r="E32" s="2" t="s">
        <v>32</v>
      </c>
      <c r="F32" s="3">
        <v>3000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3" si="2">F32+G32+H32+I32+J32+K32+M32</f>
        <v>3000</v>
      </c>
      <c r="O32" s="3">
        <f t="shared" si="2"/>
        <v>3000</v>
      </c>
      <c r="P32" s="3">
        <v>0</v>
      </c>
      <c r="Q32" s="3">
        <v>0</v>
      </c>
      <c r="R32" s="3">
        <v>0</v>
      </c>
      <c r="S32" s="3">
        <v>0</v>
      </c>
      <c r="T32" s="3">
        <f t="shared" ref="T32:T33" si="3">N32-P32-Q32-R32</f>
        <v>3000</v>
      </c>
      <c r="U32" s="5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5000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2"/>
        <v>5000</v>
      </c>
      <c r="O33" s="3">
        <f t="shared" si="2"/>
        <v>5000</v>
      </c>
      <c r="P33" s="3">
        <f>N33/1.12*5/100</f>
        <v>223.21428571428569</v>
      </c>
      <c r="Q33" s="3">
        <v>0</v>
      </c>
      <c r="R33" s="3">
        <v>0</v>
      </c>
      <c r="S33" s="3">
        <v>0</v>
      </c>
      <c r="T33" s="3">
        <f t="shared" si="3"/>
        <v>4776.7857142857147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62</v>
      </c>
      <c r="D34" s="2" t="s">
        <v>56</v>
      </c>
      <c r="E34" s="2" t="s">
        <v>32</v>
      </c>
      <c r="F34" s="3">
        <v>2500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2500</v>
      </c>
      <c r="O34" s="3">
        <v>2500</v>
      </c>
      <c r="P34" s="3">
        <v>0</v>
      </c>
      <c r="Q34" s="3">
        <v>0</v>
      </c>
      <c r="R34" s="3">
        <v>0</v>
      </c>
      <c r="S34" s="3">
        <v>0</v>
      </c>
      <c r="T34" s="3">
        <v>2500</v>
      </c>
      <c r="U34" s="5">
        <v>0</v>
      </c>
    </row>
    <row r="35" spans="1:21" ht="30" x14ac:dyDescent="0.25">
      <c r="A35" s="18">
        <f t="shared" si="1"/>
        <v>21</v>
      </c>
      <c r="B35" s="2">
        <v>189</v>
      </c>
      <c r="C35" s="2" t="s">
        <v>63</v>
      </c>
      <c r="D35" s="2" t="s">
        <v>64</v>
      </c>
      <c r="E35" s="2" t="s">
        <v>32</v>
      </c>
      <c r="F35" s="3">
        <v>3500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3500</v>
      </c>
      <c r="O35" s="3">
        <v>3500</v>
      </c>
      <c r="P35" s="3">
        <v>0</v>
      </c>
      <c r="Q35" s="3">
        <v>0</v>
      </c>
      <c r="R35" s="3">
        <v>0</v>
      </c>
      <c r="S35" s="3">
        <v>0</v>
      </c>
      <c r="T35" s="3">
        <v>3500</v>
      </c>
      <c r="U35" s="5"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67</v>
      </c>
      <c r="D36" s="2" t="s">
        <v>68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3600</v>
      </c>
      <c r="M36" s="3">
        <v>0</v>
      </c>
      <c r="N36" s="3">
        <f t="shared" ref="N36:N41" si="4">F36+G36+H36+I36+J36+K36+M36</f>
        <v>0</v>
      </c>
      <c r="O36" s="3">
        <f>L36</f>
        <v>3600</v>
      </c>
      <c r="P36" s="3">
        <v>180</v>
      </c>
      <c r="Q36" s="3">
        <v>0</v>
      </c>
      <c r="R36" s="3">
        <f t="shared" ref="R36:R41" si="5">Q36*5/100</f>
        <v>0</v>
      </c>
      <c r="S36" s="3">
        <v>0</v>
      </c>
      <c r="T36" s="3">
        <f t="shared" ref="T36:T41" si="6">O36-P36</f>
        <v>3420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65</v>
      </c>
      <c r="D37" s="2" t="s">
        <v>53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1800</v>
      </c>
      <c r="M37" s="3">
        <v>0</v>
      </c>
      <c r="N37" s="3">
        <f t="shared" si="4"/>
        <v>0</v>
      </c>
      <c r="O37" s="3">
        <f>L37</f>
        <v>1800</v>
      </c>
      <c r="P37" s="3">
        <f>O37*5/100</f>
        <v>90</v>
      </c>
      <c r="Q37" s="3">
        <v>0</v>
      </c>
      <c r="R37" s="3">
        <f t="shared" si="5"/>
        <v>0</v>
      </c>
      <c r="S37" s="3">
        <v>0</v>
      </c>
      <c r="T37" s="3">
        <f t="shared" si="6"/>
        <v>1710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2" t="s">
        <v>48</v>
      </c>
      <c r="D38" s="2" t="s">
        <v>47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3600</v>
      </c>
      <c r="M38" s="3">
        <v>0</v>
      </c>
      <c r="N38" s="3">
        <f t="shared" si="4"/>
        <v>0</v>
      </c>
      <c r="O38" s="3">
        <f>L38</f>
        <v>3600</v>
      </c>
      <c r="P38" s="3">
        <v>180</v>
      </c>
      <c r="Q38" s="3">
        <v>0</v>
      </c>
      <c r="R38" s="3">
        <f t="shared" si="5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66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3600</v>
      </c>
      <c r="M39" s="3">
        <v>0</v>
      </c>
      <c r="N39" s="3">
        <f t="shared" si="4"/>
        <v>0</v>
      </c>
      <c r="O39" s="3">
        <f>L39</f>
        <v>3600</v>
      </c>
      <c r="P39" s="3">
        <v>180</v>
      </c>
      <c r="Q39" s="3">
        <v>0</v>
      </c>
      <c r="R39" s="3">
        <f t="shared" si="5"/>
        <v>0</v>
      </c>
      <c r="S39" s="3">
        <v>0</v>
      </c>
      <c r="T39" s="3">
        <f t="shared" si="6"/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46</v>
      </c>
      <c r="D40" s="2" t="s">
        <v>44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3600</v>
      </c>
      <c r="M40" s="3">
        <v>0</v>
      </c>
      <c r="N40" s="3">
        <f t="shared" si="4"/>
        <v>0</v>
      </c>
      <c r="O40" s="3">
        <f>L40</f>
        <v>3600</v>
      </c>
      <c r="P40" s="3">
        <v>180</v>
      </c>
      <c r="Q40" s="3">
        <v>0</v>
      </c>
      <c r="R40" s="3">
        <f t="shared" si="5"/>
        <v>0</v>
      </c>
      <c r="S40" s="3">
        <v>0</v>
      </c>
      <c r="T40" s="3">
        <f t="shared" si="6"/>
        <v>3420</v>
      </c>
      <c r="U40" s="5">
        <v>0</v>
      </c>
    </row>
    <row r="41" spans="1:21" ht="30.75" thickBot="1" x14ac:dyDescent="0.3">
      <c r="A41" s="18">
        <f t="shared" si="1"/>
        <v>27</v>
      </c>
      <c r="B41" s="15" t="s">
        <v>45</v>
      </c>
      <c r="C41" s="16" t="s">
        <v>46</v>
      </c>
      <c r="D41" s="15" t="s">
        <v>44</v>
      </c>
      <c r="E41" s="15" t="s">
        <v>32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15000</v>
      </c>
      <c r="L41" s="17">
        <v>0</v>
      </c>
      <c r="M41" s="17">
        <v>0</v>
      </c>
      <c r="N41" s="17">
        <f t="shared" si="4"/>
        <v>15000</v>
      </c>
      <c r="O41" s="17">
        <v>15000</v>
      </c>
      <c r="P41" s="17">
        <v>0</v>
      </c>
      <c r="Q41" s="17">
        <v>0</v>
      </c>
      <c r="R41" s="17">
        <f t="shared" si="5"/>
        <v>0</v>
      </c>
      <c r="S41" s="17">
        <v>0</v>
      </c>
      <c r="T41" s="17">
        <f t="shared" si="6"/>
        <v>15000</v>
      </c>
      <c r="U41" s="19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35433070866141736" bottom="0.35433070866141736" header="0.31496062992125984" footer="0.31496062992125984"/>
  <pageSetup scale="3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D806-A415-48BD-9910-20A23BD2EAFB}">
  <dimension ref="A1:U42"/>
  <sheetViews>
    <sheetView view="pageBreakPreview" zoomScale="60" zoomScaleNormal="100" workbookViewId="0">
      <selection activeCell="H45" sqref="H45"/>
    </sheetView>
  </sheetViews>
  <sheetFormatPr baseColWidth="10" defaultRowHeight="15" x14ac:dyDescent="0.25"/>
  <cols>
    <col min="3" max="3" width="40" customWidth="1"/>
    <col min="4" max="4" width="29.140625" customWidth="1"/>
    <col min="5" max="5" width="32.7109375" customWidth="1"/>
    <col min="6" max="6" width="21.140625" customWidth="1"/>
    <col min="11" max="11" width="14.7109375" customWidth="1"/>
    <col min="14" max="15" width="16.7109375" customWidth="1"/>
    <col min="16" max="16" width="20.7109375" customWidth="1"/>
    <col min="17" max="17" width="18.5703125" customWidth="1"/>
    <col min="18" max="18" width="19.28515625" customWidth="1"/>
    <col min="19" max="19" width="20.7109375" customWidth="1"/>
    <col min="20" max="20" width="16.140625" customWidth="1"/>
    <col min="21" max="21" width="15.42578125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91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92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40.5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24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2" si="0">O15-P15-Q15-R15</f>
        <v>7501.73</v>
      </c>
      <c r="U15" s="11">
        <v>0</v>
      </c>
    </row>
    <row r="16" spans="1:21" ht="30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26270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55</v>
      </c>
      <c r="D20" s="2" t="s">
        <v>57</v>
      </c>
      <c r="E20" s="2" t="s">
        <v>32</v>
      </c>
      <c r="F20" s="3">
        <v>10000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10250</v>
      </c>
      <c r="P20" s="3">
        <v>291.27</v>
      </c>
      <c r="Q20" s="3">
        <v>483</v>
      </c>
      <c r="R20" s="3">
        <v>0</v>
      </c>
      <c r="S20" s="3">
        <v>0</v>
      </c>
      <c r="T20" s="3">
        <f t="shared" si="0"/>
        <v>9475.73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93</v>
      </c>
      <c r="D22" s="2" t="s">
        <v>94</v>
      </c>
      <c r="E22" s="2" t="s">
        <v>32</v>
      </c>
      <c r="F22" s="3">
        <v>10000</v>
      </c>
      <c r="G22" s="3">
        <v>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10250</v>
      </c>
      <c r="P22" s="3">
        <v>291.27</v>
      </c>
      <c r="Q22" s="3">
        <v>483</v>
      </c>
      <c r="R22" s="3">
        <v>0</v>
      </c>
      <c r="S22" s="3">
        <v>0</v>
      </c>
      <c r="T22" s="3">
        <f t="shared" si="0"/>
        <v>9475.73</v>
      </c>
      <c r="U22" s="8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70</v>
      </c>
      <c r="D23" s="2" t="s">
        <v>71</v>
      </c>
      <c r="E23" s="2" t="s">
        <v>32</v>
      </c>
      <c r="F23" s="3">
        <v>6000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6000</v>
      </c>
      <c r="O23" s="3">
        <v>6000</v>
      </c>
      <c r="P23" s="3">
        <v>0</v>
      </c>
      <c r="Q23" s="3">
        <v>0</v>
      </c>
      <c r="R23" s="3">
        <v>0</v>
      </c>
      <c r="S23" s="3">
        <v>0</v>
      </c>
      <c r="T23" s="3">
        <f>N23-P23</f>
        <v>6000</v>
      </c>
      <c r="U23" s="5">
        <v>7040</v>
      </c>
    </row>
    <row r="24" spans="1:21" ht="30" x14ac:dyDescent="0.25">
      <c r="A24" s="18">
        <f t="shared" si="1"/>
        <v>10</v>
      </c>
      <c r="B24" s="2">
        <v>29</v>
      </c>
      <c r="C24" s="2" t="s">
        <v>50</v>
      </c>
      <c r="D24" s="2" t="s">
        <v>22</v>
      </c>
      <c r="E24" s="2" t="s">
        <v>32</v>
      </c>
      <c r="F24" s="3">
        <v>4500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4500</v>
      </c>
      <c r="O24" s="3">
        <v>4500</v>
      </c>
      <c r="P24" s="3">
        <v>0</v>
      </c>
      <c r="Q24" s="3">
        <v>0</v>
      </c>
      <c r="R24" s="3">
        <v>0</v>
      </c>
      <c r="S24" s="3">
        <v>0</v>
      </c>
      <c r="T24" s="3">
        <v>4500</v>
      </c>
      <c r="U24" s="5">
        <f>23010+12512</f>
        <v>35522</v>
      </c>
    </row>
    <row r="25" spans="1:21" ht="30" x14ac:dyDescent="0.25">
      <c r="A25" s="18">
        <f t="shared" si="1"/>
        <v>11</v>
      </c>
      <c r="B25" s="2">
        <v>189</v>
      </c>
      <c r="C25" s="2" t="s">
        <v>69</v>
      </c>
      <c r="D25" s="2" t="s">
        <v>22</v>
      </c>
      <c r="E25" s="2" t="s">
        <v>32</v>
      </c>
      <c r="F25" s="3">
        <v>42563.040000000001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42563.040000000001</v>
      </c>
      <c r="O25" s="3">
        <f>N25</f>
        <v>42563.040000000001</v>
      </c>
      <c r="P25" s="3">
        <v>2060.19</v>
      </c>
      <c r="Q25" s="3">
        <v>0</v>
      </c>
      <c r="R25" s="3">
        <v>0</v>
      </c>
      <c r="S25" s="3">
        <v>0</v>
      </c>
      <c r="T25" s="3">
        <f>N25-P25</f>
        <v>40502.85</v>
      </c>
      <c r="U25" s="5">
        <f>23010+12512</f>
        <v>35522</v>
      </c>
    </row>
    <row r="26" spans="1:21" ht="30" x14ac:dyDescent="0.25">
      <c r="A26" s="18">
        <f t="shared" si="1"/>
        <v>12</v>
      </c>
      <c r="B26" s="12">
        <v>189</v>
      </c>
      <c r="C26" s="13" t="s">
        <v>58</v>
      </c>
      <c r="D26" s="12" t="s">
        <v>59</v>
      </c>
      <c r="E26" s="12" t="s">
        <v>32</v>
      </c>
      <c r="F26" s="14">
        <v>14625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>F26</f>
        <v>14625</v>
      </c>
      <c r="O26" s="14">
        <f>N26</f>
        <v>14625</v>
      </c>
      <c r="P26" s="14">
        <f>N26/1.12*5/100</f>
        <v>652.90178571428567</v>
      </c>
      <c r="Q26" s="14">
        <v>0</v>
      </c>
      <c r="R26" s="14">
        <v>0</v>
      </c>
      <c r="S26" s="14">
        <v>0</v>
      </c>
      <c r="T26" s="3">
        <f>N26-P26</f>
        <v>13972.098214285714</v>
      </c>
      <c r="U26" s="8">
        <f>7040</f>
        <v>7040</v>
      </c>
    </row>
    <row r="27" spans="1:21" ht="30" x14ac:dyDescent="0.25">
      <c r="A27" s="18">
        <f t="shared" si="1"/>
        <v>13</v>
      </c>
      <c r="B27" s="12">
        <v>29</v>
      </c>
      <c r="C27" s="13" t="s">
        <v>75</v>
      </c>
      <c r="D27" s="12" t="s">
        <v>76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14">
        <v>8000</v>
      </c>
      <c r="P27" s="14">
        <v>0</v>
      </c>
      <c r="Q27" s="14">
        <v>0</v>
      </c>
      <c r="R27" s="14">
        <v>0</v>
      </c>
      <c r="S27" s="14">
        <v>0</v>
      </c>
      <c r="T27" s="3">
        <v>8000</v>
      </c>
      <c r="U27" s="8">
        <v>0</v>
      </c>
    </row>
    <row r="28" spans="1:21" ht="30" x14ac:dyDescent="0.25">
      <c r="A28" s="18">
        <f t="shared" si="1"/>
        <v>14</v>
      </c>
      <c r="B28" s="2">
        <v>29</v>
      </c>
      <c r="C28" s="2" t="s">
        <v>74</v>
      </c>
      <c r="D28" s="2" t="s">
        <v>22</v>
      </c>
      <c r="E28" s="2" t="s">
        <v>32</v>
      </c>
      <c r="F28" s="3">
        <v>13300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13300</v>
      </c>
      <c r="O28" s="3">
        <v>13300</v>
      </c>
      <c r="P28" s="3">
        <v>0</v>
      </c>
      <c r="Q28" s="3">
        <v>0</v>
      </c>
      <c r="R28" s="3">
        <v>0</v>
      </c>
      <c r="S28" s="3">
        <v>0</v>
      </c>
      <c r="T28" s="3">
        <v>13300</v>
      </c>
      <c r="U28" s="5">
        <v>7040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4500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4500</v>
      </c>
      <c r="O29" s="3">
        <v>4500</v>
      </c>
      <c r="P29" s="3">
        <v>0</v>
      </c>
      <c r="Q29" s="3">
        <v>0</v>
      </c>
      <c r="R29" s="3">
        <v>0</v>
      </c>
      <c r="S29" s="3">
        <v>0</v>
      </c>
      <c r="T29" s="3">
        <f>N29-P29-Q29-R29</f>
        <v>4500</v>
      </c>
      <c r="U29" s="8">
        <v>12512</v>
      </c>
    </row>
    <row r="30" spans="1:21" ht="30" x14ac:dyDescent="0.25">
      <c r="A30" s="18">
        <f t="shared" si="1"/>
        <v>16</v>
      </c>
      <c r="B30" s="12">
        <v>189</v>
      </c>
      <c r="C30" s="13" t="s">
        <v>72</v>
      </c>
      <c r="D30" s="12" t="s">
        <v>73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14">
        <v>7500</v>
      </c>
      <c r="P30" s="14">
        <f>O30/1.12*5/100</f>
        <v>334.82142857142856</v>
      </c>
      <c r="Q30" s="14">
        <v>0</v>
      </c>
      <c r="R30" s="14">
        <v>0</v>
      </c>
      <c r="S30" s="14">
        <v>0</v>
      </c>
      <c r="T30" s="3">
        <f>N30-P30</f>
        <v>7165.1785714285716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54</v>
      </c>
      <c r="D31" s="2" t="s">
        <v>22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60</v>
      </c>
      <c r="D32" s="2" t="s">
        <v>61</v>
      </c>
      <c r="E32" s="2" t="s">
        <v>32</v>
      </c>
      <c r="F32" s="3">
        <v>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v>5000</v>
      </c>
      <c r="P32" s="3">
        <v>0</v>
      </c>
      <c r="Q32" s="3">
        <v>0</v>
      </c>
      <c r="R32" s="3">
        <v>0</v>
      </c>
      <c r="S32" s="3">
        <v>0</v>
      </c>
      <c r="T32" s="3">
        <f>N32-P32-Q32-R32</f>
        <v>5000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51</v>
      </c>
      <c r="D33" s="2" t="s">
        <v>52</v>
      </c>
      <c r="E33" s="2" t="s">
        <v>32</v>
      </c>
      <c r="F33" s="3">
        <v>3000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:O34" si="3">F33+G33+H33+I33+J33+K33+M33</f>
        <v>3000</v>
      </c>
      <c r="O33" s="3">
        <f t="shared" si="3"/>
        <v>3000</v>
      </c>
      <c r="P33" s="3">
        <v>0</v>
      </c>
      <c r="Q33" s="3">
        <v>0</v>
      </c>
      <c r="R33" s="3">
        <v>0</v>
      </c>
      <c r="S33" s="3">
        <v>0</v>
      </c>
      <c r="T33" s="3">
        <f t="shared" ref="T33:T34" si="4">N33-P33-Q33-R33</f>
        <v>3000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5000</v>
      </c>
      <c r="O34" s="3">
        <f t="shared" si="3"/>
        <v>5000</v>
      </c>
      <c r="P34" s="3">
        <f>N34/1.12*5/100</f>
        <v>223.21428571428569</v>
      </c>
      <c r="Q34" s="3">
        <v>0</v>
      </c>
      <c r="R34" s="3">
        <v>0</v>
      </c>
      <c r="S34" s="3">
        <v>0</v>
      </c>
      <c r="T34" s="3">
        <f t="shared" si="4"/>
        <v>4776.7857142857147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62</v>
      </c>
      <c r="D35" s="2" t="s">
        <v>56</v>
      </c>
      <c r="E35" s="2" t="s">
        <v>32</v>
      </c>
      <c r="F35" s="3">
        <v>2500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2500</v>
      </c>
      <c r="O35" s="3">
        <v>2500</v>
      </c>
      <c r="P35" s="3">
        <v>0</v>
      </c>
      <c r="Q35" s="3">
        <v>0</v>
      </c>
      <c r="R35" s="3">
        <v>0</v>
      </c>
      <c r="S35" s="3">
        <v>0</v>
      </c>
      <c r="T35" s="3">
        <v>2500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63</v>
      </c>
      <c r="D36" s="2" t="s">
        <v>64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v>3500</v>
      </c>
      <c r="P36" s="3">
        <v>0</v>
      </c>
      <c r="Q36" s="3">
        <v>0</v>
      </c>
      <c r="R36" s="3">
        <v>0</v>
      </c>
      <c r="S36" s="3">
        <v>0</v>
      </c>
      <c r="T36" s="3"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67</v>
      </c>
      <c r="D37" s="2" t="s">
        <v>68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1800*3</f>
        <v>5400</v>
      </c>
      <c r="M37" s="3">
        <v>0</v>
      </c>
      <c r="N37" s="3">
        <f t="shared" ref="N37:N42" si="5">F37+G37+H37+I37+J37+K37+M37</f>
        <v>0</v>
      </c>
      <c r="O37" s="3">
        <f>L37</f>
        <v>5400</v>
      </c>
      <c r="P37" s="3">
        <f>O37*5/100</f>
        <v>270</v>
      </c>
      <c r="Q37" s="3">
        <v>0</v>
      </c>
      <c r="R37" s="3">
        <f t="shared" ref="R37:R42" si="6">Q37*5/100</f>
        <v>0</v>
      </c>
      <c r="S37" s="3">
        <v>0</v>
      </c>
      <c r="T37" s="3">
        <f t="shared" ref="T37:T42" si="7">O37-P37</f>
        <v>5130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65</v>
      </c>
      <c r="D38" s="2" t="s">
        <v>53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1800*3</f>
        <v>5400</v>
      </c>
      <c r="M38" s="3">
        <v>0</v>
      </c>
      <c r="N38" s="3">
        <f t="shared" si="5"/>
        <v>0</v>
      </c>
      <c r="O38" s="3">
        <f>L38</f>
        <v>5400</v>
      </c>
      <c r="P38" s="3">
        <f>O38*5/100</f>
        <v>270</v>
      </c>
      <c r="Q38" s="3">
        <v>0</v>
      </c>
      <c r="R38" s="3">
        <f t="shared" si="6"/>
        <v>0</v>
      </c>
      <c r="S38" s="3">
        <v>0</v>
      </c>
      <c r="T38" s="3">
        <f>O38-P38</f>
        <v>5130</v>
      </c>
      <c r="U38" s="5">
        <v>12512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5"/>
        <v>0</v>
      </c>
      <c r="O39" s="3">
        <f>L39</f>
        <v>5400</v>
      </c>
      <c r="P39" s="3">
        <f>O39*5/100</f>
        <v>270</v>
      </c>
      <c r="Q39" s="3">
        <v>0</v>
      </c>
      <c r="R39" s="3">
        <f t="shared" si="6"/>
        <v>0</v>
      </c>
      <c r="S39" s="3">
        <v>0</v>
      </c>
      <c r="T39" s="3">
        <f>O39-P39</f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66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5"/>
        <v>0</v>
      </c>
      <c r="O40" s="3">
        <f>L40</f>
        <v>5400</v>
      </c>
      <c r="P40" s="3">
        <f>O40*5/100</f>
        <v>270</v>
      </c>
      <c r="Q40" s="3">
        <v>0</v>
      </c>
      <c r="R40" s="3">
        <f t="shared" si="6"/>
        <v>0</v>
      </c>
      <c r="S40" s="3">
        <v>0</v>
      </c>
      <c r="T40" s="3">
        <f t="shared" si="7"/>
        <v>5130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5"/>
        <v>0</v>
      </c>
      <c r="O41" s="3">
        <f>L41</f>
        <v>5400</v>
      </c>
      <c r="P41" s="3">
        <f>O41*5/100</f>
        <v>270</v>
      </c>
      <c r="Q41" s="3">
        <v>0</v>
      </c>
      <c r="R41" s="3">
        <f t="shared" si="6"/>
        <v>0</v>
      </c>
      <c r="S41" s="3">
        <v>0</v>
      </c>
      <c r="T41" s="3">
        <f t="shared" si="7"/>
        <v>5130</v>
      </c>
      <c r="U41" s="5">
        <v>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5"/>
        <v>15000</v>
      </c>
      <c r="O42" s="17">
        <v>15000</v>
      </c>
      <c r="P42" s="17">
        <v>0</v>
      </c>
      <c r="Q42" s="17">
        <v>0</v>
      </c>
      <c r="R42" s="17">
        <f t="shared" si="6"/>
        <v>0</v>
      </c>
      <c r="S42" s="17">
        <v>0</v>
      </c>
      <c r="T42" s="17">
        <f t="shared" si="7"/>
        <v>15000</v>
      </c>
      <c r="U42" s="19">
        <v>14858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55118110236220474" header="0.31496062992125984" footer="0.31496062992125984"/>
  <pageSetup scale="3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7F9A-2B84-4689-8AC9-5467A85A035C}">
  <dimension ref="A1:U42"/>
  <sheetViews>
    <sheetView view="pageBreakPreview" zoomScale="60" zoomScaleNormal="70" workbookViewId="0">
      <selection activeCell="H45" sqref="H45"/>
    </sheetView>
  </sheetViews>
  <sheetFormatPr baseColWidth="10" defaultRowHeight="15" x14ac:dyDescent="0.25"/>
  <cols>
    <col min="3" max="3" width="39.85546875" customWidth="1"/>
    <col min="4" max="4" width="22" customWidth="1"/>
    <col min="5" max="5" width="33.7109375" customWidth="1"/>
    <col min="6" max="6" width="18.5703125" customWidth="1"/>
    <col min="11" max="11" width="12.7109375" customWidth="1"/>
    <col min="14" max="14" width="16.140625" customWidth="1"/>
    <col min="15" max="15" width="15.7109375" customWidth="1"/>
    <col min="16" max="16" width="16.42578125" customWidth="1"/>
    <col min="17" max="17" width="16.28515625" customWidth="1"/>
    <col min="18" max="18" width="17" customWidth="1"/>
    <col min="19" max="19" width="19.7109375" customWidth="1"/>
    <col min="20" max="20" width="16.140625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63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75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5.75" x14ac:dyDescent="0.25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5.75" x14ac:dyDescent="0.25">
      <c r="A8" s="61" t="s">
        <v>95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.75" x14ac:dyDescent="0.25">
      <c r="A9" s="61" t="s">
        <v>96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5.75" thickBot="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51" customHeight="1" thickBot="1" x14ac:dyDescent="0.3">
      <c r="A13" s="64" t="s">
        <v>0</v>
      </c>
      <c r="B13" s="67" t="s">
        <v>1</v>
      </c>
      <c r="C13" s="21" t="s">
        <v>2</v>
      </c>
      <c r="D13" s="69" t="s">
        <v>3</v>
      </c>
      <c r="E13" s="71" t="s">
        <v>4</v>
      </c>
      <c r="F13" s="69" t="s">
        <v>5</v>
      </c>
      <c r="G13" s="64" t="s">
        <v>6</v>
      </c>
      <c r="H13" s="64" t="s">
        <v>7</v>
      </c>
      <c r="I13" s="67" t="s">
        <v>8</v>
      </c>
      <c r="J13" s="64" t="s">
        <v>9</v>
      </c>
      <c r="K13" s="73" t="s">
        <v>10</v>
      </c>
      <c r="L13" s="74"/>
      <c r="M13" s="75"/>
      <c r="N13" s="64" t="s">
        <v>12</v>
      </c>
      <c r="O13" s="64" t="s">
        <v>13</v>
      </c>
      <c r="P13" s="73" t="s">
        <v>14</v>
      </c>
      <c r="Q13" s="74"/>
      <c r="R13" s="74"/>
      <c r="S13" s="75"/>
      <c r="T13" s="64" t="s">
        <v>15</v>
      </c>
      <c r="U13" s="64" t="s">
        <v>16</v>
      </c>
    </row>
    <row r="14" spans="1:21" ht="118.5" customHeight="1" thickBot="1" x14ac:dyDescent="0.3">
      <c r="A14" s="65"/>
      <c r="B14" s="68"/>
      <c r="C14" s="22" t="s">
        <v>35</v>
      </c>
      <c r="D14" s="70"/>
      <c r="E14" s="72"/>
      <c r="F14" s="70"/>
      <c r="G14" s="65"/>
      <c r="H14" s="65"/>
      <c r="I14" s="68"/>
      <c r="J14" s="65"/>
      <c r="K14" s="20" t="s">
        <v>34</v>
      </c>
      <c r="L14" s="20" t="s">
        <v>31</v>
      </c>
      <c r="M14" s="23" t="s">
        <v>11</v>
      </c>
      <c r="N14" s="65"/>
      <c r="O14" s="65"/>
      <c r="P14" s="24" t="s">
        <v>24</v>
      </c>
      <c r="Q14" s="24" t="s">
        <v>25</v>
      </c>
      <c r="R14" s="24" t="s">
        <v>26</v>
      </c>
      <c r="S14" s="25" t="s">
        <v>30</v>
      </c>
      <c r="T14" s="65"/>
      <c r="U14" s="65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7500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8175</v>
      </c>
      <c r="P15" s="10">
        <v>210.22</v>
      </c>
      <c r="Q15" s="10">
        <v>362.25</v>
      </c>
      <c r="R15" s="10">
        <v>100.8</v>
      </c>
      <c r="S15" s="10">
        <v>0</v>
      </c>
      <c r="T15" s="10">
        <f t="shared" ref="T15:T22" si="0">O15-P15-Q15-R15</f>
        <v>7501.73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5500</v>
      </c>
      <c r="G16" s="3">
        <v>0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</f>
        <v>5750</v>
      </c>
      <c r="P16" s="3">
        <v>108.84</v>
      </c>
      <c r="Q16" s="3">
        <v>265.64999999999998</v>
      </c>
      <c r="R16" s="3">
        <v>73.92</v>
      </c>
      <c r="S16" s="3">
        <v>0</v>
      </c>
      <c r="T16" s="3">
        <f t="shared" si="0"/>
        <v>5301.59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20000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20300</v>
      </c>
      <c r="P17" s="4">
        <v>790.45</v>
      </c>
      <c r="Q17" s="3">
        <v>966</v>
      </c>
      <c r="R17" s="3">
        <v>268.8</v>
      </c>
      <c r="S17" s="3">
        <v>0</v>
      </c>
      <c r="T17" s="3">
        <f t="shared" si="0"/>
        <v>18274.75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4000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4250</v>
      </c>
      <c r="P18" s="4">
        <v>14.09</v>
      </c>
      <c r="Q18" s="3">
        <v>193.2</v>
      </c>
      <c r="R18" s="3">
        <v>0</v>
      </c>
      <c r="S18" s="3">
        <v>0</v>
      </c>
      <c r="T18" s="3">
        <f t="shared" si="0"/>
        <v>4042.71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4000</v>
      </c>
      <c r="G19" s="3">
        <v>0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4250</v>
      </c>
      <c r="P19" s="4">
        <v>14.09</v>
      </c>
      <c r="Q19" s="3">
        <v>193.2</v>
      </c>
      <c r="R19" s="3">
        <v>0</v>
      </c>
      <c r="S19" s="3">
        <v>0</v>
      </c>
      <c r="T19" s="3">
        <f t="shared" si="0"/>
        <v>4042.71</v>
      </c>
      <c r="U19" s="5">
        <v>0</v>
      </c>
    </row>
    <row r="20" spans="1:21" ht="30" x14ac:dyDescent="0.25">
      <c r="A20" s="18">
        <f t="shared" si="1"/>
        <v>6</v>
      </c>
      <c r="B20" s="2">
        <v>189</v>
      </c>
      <c r="C20" s="2" t="s">
        <v>55</v>
      </c>
      <c r="D20" s="2" t="s">
        <v>97</v>
      </c>
      <c r="E20" s="2" t="s">
        <v>32</v>
      </c>
      <c r="F20" s="3">
        <v>8000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8000</v>
      </c>
      <c r="P20" s="3">
        <v>0</v>
      </c>
      <c r="Q20" s="3">
        <v>0</v>
      </c>
      <c r="R20" s="3">
        <v>0</v>
      </c>
      <c r="S20" s="3">
        <v>0</v>
      </c>
      <c r="T20" s="3">
        <f t="shared" si="0"/>
        <v>8000</v>
      </c>
      <c r="U20" s="8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18</v>
      </c>
      <c r="D21" s="2" t="s">
        <v>23</v>
      </c>
      <c r="E21" s="2" t="s">
        <v>32</v>
      </c>
      <c r="F21" s="3">
        <v>6500</v>
      </c>
      <c r="G21" s="3">
        <v>50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6800</v>
      </c>
      <c r="P21" s="3">
        <v>137.63999999999999</v>
      </c>
      <c r="Q21" s="3">
        <v>313.95</v>
      </c>
      <c r="R21" s="3">
        <v>87.36</v>
      </c>
      <c r="S21" s="3">
        <v>0</v>
      </c>
      <c r="T21" s="3">
        <f t="shared" si="0"/>
        <v>6261.05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93</v>
      </c>
      <c r="D22" s="2" t="s">
        <v>94</v>
      </c>
      <c r="E22" s="2" t="s">
        <v>32</v>
      </c>
      <c r="F22" s="3">
        <v>10000</v>
      </c>
      <c r="G22" s="3">
        <v>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10250</v>
      </c>
      <c r="P22" s="3">
        <v>291.27</v>
      </c>
      <c r="Q22" s="3">
        <v>483</v>
      </c>
      <c r="R22" s="3">
        <v>0</v>
      </c>
      <c r="S22" s="3">
        <v>0</v>
      </c>
      <c r="T22" s="3">
        <f t="shared" si="0"/>
        <v>9475.73</v>
      </c>
      <c r="U22" s="8">
        <v>0</v>
      </c>
    </row>
    <row r="23" spans="1:21" ht="30" x14ac:dyDescent="0.25">
      <c r="A23" s="18">
        <f t="shared" si="1"/>
        <v>9</v>
      </c>
      <c r="B23" s="2">
        <v>29</v>
      </c>
      <c r="C23" s="2" t="s">
        <v>70</v>
      </c>
      <c r="D23" s="2" t="s">
        <v>71</v>
      </c>
      <c r="E23" s="2" t="s">
        <v>32</v>
      </c>
      <c r="F23" s="3">
        <v>6000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6000</v>
      </c>
      <c r="O23" s="3">
        <v>6000</v>
      </c>
      <c r="P23" s="3">
        <v>0</v>
      </c>
      <c r="Q23" s="3">
        <v>0</v>
      </c>
      <c r="R23" s="3">
        <v>0</v>
      </c>
      <c r="S23" s="3">
        <v>0</v>
      </c>
      <c r="T23" s="3">
        <f>N23-P23</f>
        <v>6000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50</v>
      </c>
      <c r="D24" s="2" t="s">
        <v>22</v>
      </c>
      <c r="E24" s="2" t="s">
        <v>32</v>
      </c>
      <c r="F24" s="3">
        <v>4500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4500</v>
      </c>
      <c r="O24" s="3">
        <v>4500</v>
      </c>
      <c r="P24" s="3">
        <v>0</v>
      </c>
      <c r="Q24" s="3">
        <v>0</v>
      </c>
      <c r="R24" s="3">
        <v>0</v>
      </c>
      <c r="S24" s="3">
        <v>0</v>
      </c>
      <c r="T24" s="3">
        <v>4500</v>
      </c>
      <c r="U24" s="5">
        <v>0</v>
      </c>
    </row>
    <row r="25" spans="1:21" ht="30" x14ac:dyDescent="0.25">
      <c r="A25" s="18">
        <f t="shared" si="1"/>
        <v>11</v>
      </c>
      <c r="B25" s="2">
        <v>189</v>
      </c>
      <c r="C25" s="2" t="s">
        <v>69</v>
      </c>
      <c r="D25" s="2" t="s">
        <v>22</v>
      </c>
      <c r="E25" s="2" t="s">
        <v>32</v>
      </c>
      <c r="F25" s="3">
        <v>42563.040000000001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42563.040000000001</v>
      </c>
      <c r="O25" s="3">
        <f>N25</f>
        <v>42563.040000000001</v>
      </c>
      <c r="P25" s="3">
        <v>2060.19</v>
      </c>
      <c r="Q25" s="3">
        <v>0</v>
      </c>
      <c r="R25" s="3">
        <v>0</v>
      </c>
      <c r="S25" s="3">
        <v>0</v>
      </c>
      <c r="T25" s="3">
        <f>N25-P25</f>
        <v>40502.85</v>
      </c>
      <c r="U25" s="5">
        <v>0</v>
      </c>
    </row>
    <row r="26" spans="1:21" ht="30" x14ac:dyDescent="0.25">
      <c r="A26" s="18">
        <f t="shared" si="1"/>
        <v>12</v>
      </c>
      <c r="B26" s="12">
        <v>189</v>
      </c>
      <c r="C26" s="13" t="s">
        <v>58</v>
      </c>
      <c r="D26" s="12" t="s">
        <v>59</v>
      </c>
      <c r="E26" s="12" t="s">
        <v>32</v>
      </c>
      <c r="F26" s="14">
        <v>14625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>F26</f>
        <v>14625</v>
      </c>
      <c r="O26" s="14">
        <f>N26</f>
        <v>14625</v>
      </c>
      <c r="P26" s="14">
        <f>N26/1.12*5/100</f>
        <v>652.90178571428567</v>
      </c>
      <c r="Q26" s="14">
        <v>0</v>
      </c>
      <c r="R26" s="14">
        <v>0</v>
      </c>
      <c r="S26" s="14">
        <v>0</v>
      </c>
      <c r="T26" s="3">
        <f>N26-P26</f>
        <v>13972.098214285714</v>
      </c>
      <c r="U26" s="8">
        <v>0</v>
      </c>
    </row>
    <row r="27" spans="1:21" ht="30" x14ac:dyDescent="0.25">
      <c r="A27" s="18">
        <f t="shared" si="1"/>
        <v>13</v>
      </c>
      <c r="B27" s="12">
        <v>29</v>
      </c>
      <c r="C27" s="13" t="s">
        <v>75</v>
      </c>
      <c r="D27" s="12" t="s">
        <v>76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14">
        <v>8000</v>
      </c>
      <c r="P27" s="14">
        <v>0</v>
      </c>
      <c r="Q27" s="14">
        <v>0</v>
      </c>
      <c r="R27" s="14">
        <v>0</v>
      </c>
      <c r="S27" s="14">
        <v>0</v>
      </c>
      <c r="T27" s="3">
        <v>8000</v>
      </c>
      <c r="U27" s="8">
        <v>0</v>
      </c>
    </row>
    <row r="28" spans="1:21" ht="30" x14ac:dyDescent="0.25">
      <c r="A28" s="18">
        <f t="shared" si="1"/>
        <v>14</v>
      </c>
      <c r="B28" s="2">
        <v>29</v>
      </c>
      <c r="C28" s="2" t="s">
        <v>74</v>
      </c>
      <c r="D28" s="2" t="s">
        <v>22</v>
      </c>
      <c r="E28" s="2" t="s">
        <v>32</v>
      </c>
      <c r="F28" s="3">
        <v>13300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13300</v>
      </c>
      <c r="O28" s="3">
        <v>13300</v>
      </c>
      <c r="P28" s="3">
        <v>0</v>
      </c>
      <c r="Q28" s="3">
        <v>0</v>
      </c>
      <c r="R28" s="3">
        <v>0</v>
      </c>
      <c r="S28" s="3">
        <v>0</v>
      </c>
      <c r="T28" s="3">
        <v>13300</v>
      </c>
      <c r="U28" s="5">
        <v>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4500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4500</v>
      </c>
      <c r="O29" s="3">
        <v>4500</v>
      </c>
      <c r="P29" s="3">
        <v>0</v>
      </c>
      <c r="Q29" s="3">
        <v>0</v>
      </c>
      <c r="R29" s="3">
        <v>0</v>
      </c>
      <c r="S29" s="3">
        <v>0</v>
      </c>
      <c r="T29" s="3">
        <f>N29-P29-Q29-R29</f>
        <v>4500</v>
      </c>
      <c r="U29" s="8">
        <v>0</v>
      </c>
    </row>
    <row r="30" spans="1:21" ht="30" x14ac:dyDescent="0.25">
      <c r="A30" s="18">
        <f t="shared" si="1"/>
        <v>16</v>
      </c>
      <c r="B30" s="12">
        <v>189</v>
      </c>
      <c r="C30" s="13" t="s">
        <v>72</v>
      </c>
      <c r="D30" s="12" t="s">
        <v>73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14">
        <v>7500</v>
      </c>
      <c r="P30" s="14">
        <f>O30/1.12*5/100</f>
        <v>334.82142857142856</v>
      </c>
      <c r="Q30" s="14">
        <v>0</v>
      </c>
      <c r="R30" s="14">
        <v>0</v>
      </c>
      <c r="S30" s="14">
        <v>0</v>
      </c>
      <c r="T30" s="3">
        <f>N30-P30</f>
        <v>7165.1785714285716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54</v>
      </c>
      <c r="D31" s="2" t="s">
        <v>22</v>
      </c>
      <c r="E31" s="2" t="s">
        <v>32</v>
      </c>
      <c r="F31" s="3">
        <v>5000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60</v>
      </c>
      <c r="D32" s="2" t="s">
        <v>61</v>
      </c>
      <c r="E32" s="2" t="s">
        <v>32</v>
      </c>
      <c r="F32" s="3">
        <v>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v>5000</v>
      </c>
      <c r="P32" s="3">
        <v>0</v>
      </c>
      <c r="Q32" s="3">
        <v>0</v>
      </c>
      <c r="R32" s="3">
        <v>0</v>
      </c>
      <c r="S32" s="3">
        <v>0</v>
      </c>
      <c r="T32" s="3">
        <f>N32-P32-Q32-R32</f>
        <v>5000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51</v>
      </c>
      <c r="D33" s="2" t="s">
        <v>52</v>
      </c>
      <c r="E33" s="2" t="s">
        <v>32</v>
      </c>
      <c r="F33" s="3">
        <v>3000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:O34" si="3">F33+G33+H33+I33+J33+K33+M33</f>
        <v>3000</v>
      </c>
      <c r="O33" s="3">
        <f t="shared" si="3"/>
        <v>3000</v>
      </c>
      <c r="P33" s="3">
        <v>0</v>
      </c>
      <c r="Q33" s="3">
        <v>0</v>
      </c>
      <c r="R33" s="3">
        <v>0</v>
      </c>
      <c r="S33" s="3">
        <v>0</v>
      </c>
      <c r="T33" s="3">
        <f t="shared" ref="T33:T34" si="4">N33-P33-Q33-R33</f>
        <v>3000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5000</v>
      </c>
      <c r="O34" s="3">
        <f t="shared" si="3"/>
        <v>5000</v>
      </c>
      <c r="P34" s="3">
        <f>N34/1.12*5/100</f>
        <v>223.21428571428569</v>
      </c>
      <c r="Q34" s="3">
        <v>0</v>
      </c>
      <c r="R34" s="3">
        <v>0</v>
      </c>
      <c r="S34" s="3">
        <v>0</v>
      </c>
      <c r="T34" s="3">
        <f t="shared" si="4"/>
        <v>4776.7857142857147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62</v>
      </c>
      <c r="D35" s="2" t="s">
        <v>56</v>
      </c>
      <c r="E35" s="2" t="s">
        <v>32</v>
      </c>
      <c r="F35" s="3">
        <v>2500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2500</v>
      </c>
      <c r="O35" s="3">
        <v>2500</v>
      </c>
      <c r="P35" s="3">
        <v>0</v>
      </c>
      <c r="Q35" s="3">
        <v>0</v>
      </c>
      <c r="R35" s="3">
        <v>0</v>
      </c>
      <c r="S35" s="3">
        <v>0</v>
      </c>
      <c r="T35" s="3">
        <v>2500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63</v>
      </c>
      <c r="D36" s="2" t="s">
        <v>64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v>3500</v>
      </c>
      <c r="P36" s="3">
        <v>0</v>
      </c>
      <c r="Q36" s="3">
        <v>0</v>
      </c>
      <c r="R36" s="3">
        <v>0</v>
      </c>
      <c r="S36" s="3">
        <v>0</v>
      </c>
      <c r="T36" s="3"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67</v>
      </c>
      <c r="D37" s="2" t="s">
        <v>68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5">F37+G37+H37+I37+J37+K37+M37</f>
        <v>0</v>
      </c>
      <c r="O37" s="3">
        <f>L37</f>
        <v>3600</v>
      </c>
      <c r="P37" s="3">
        <f>O37*5/100</f>
        <v>180</v>
      </c>
      <c r="Q37" s="3">
        <v>0</v>
      </c>
      <c r="R37" s="3">
        <f t="shared" ref="R37:R42" si="6">Q37*5/100</f>
        <v>0</v>
      </c>
      <c r="S37" s="3">
        <v>0</v>
      </c>
      <c r="T37" s="3">
        <f t="shared" ref="T37:T42" si="7">O37-P37</f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65</v>
      </c>
      <c r="D38" s="2" t="s">
        <v>53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5"/>
        <v>0</v>
      </c>
      <c r="O38" s="3">
        <f>L38</f>
        <v>3600</v>
      </c>
      <c r="P38" s="3">
        <f>O38*5/100</f>
        <v>180</v>
      </c>
      <c r="Q38" s="3">
        <v>0</v>
      </c>
      <c r="R38" s="3">
        <f t="shared" si="6"/>
        <v>0</v>
      </c>
      <c r="S38" s="3">
        <v>0</v>
      </c>
      <c r="T38" s="3">
        <f>O38-P38</f>
        <v>3420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5"/>
        <v>0</v>
      </c>
      <c r="O39" s="3">
        <f>L39</f>
        <v>3600</v>
      </c>
      <c r="P39" s="3">
        <f>O39*5/100</f>
        <v>180</v>
      </c>
      <c r="Q39" s="3">
        <v>0</v>
      </c>
      <c r="R39" s="3">
        <f t="shared" si="6"/>
        <v>0</v>
      </c>
      <c r="S39" s="3">
        <v>0</v>
      </c>
      <c r="T39" s="3">
        <f>O39-P39</f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66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1800*2</f>
        <v>3600</v>
      </c>
      <c r="M40" s="3">
        <v>0</v>
      </c>
      <c r="N40" s="3">
        <f t="shared" si="5"/>
        <v>0</v>
      </c>
      <c r="O40" s="3">
        <f>L40</f>
        <v>3600</v>
      </c>
      <c r="P40" s="3">
        <f>O40*5/100</f>
        <v>180</v>
      </c>
      <c r="Q40" s="3">
        <v>0</v>
      </c>
      <c r="R40" s="3">
        <f t="shared" si="6"/>
        <v>0</v>
      </c>
      <c r="S40" s="3">
        <v>0</v>
      </c>
      <c r="T40" s="3">
        <f t="shared" si="7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1800*2</f>
        <v>3600</v>
      </c>
      <c r="M41" s="3">
        <v>0</v>
      </c>
      <c r="N41" s="3">
        <f t="shared" si="5"/>
        <v>0</v>
      </c>
      <c r="O41" s="3">
        <f>L41</f>
        <v>3600</v>
      </c>
      <c r="P41" s="3">
        <f>O41*5/100</f>
        <v>180</v>
      </c>
      <c r="Q41" s="3">
        <v>0</v>
      </c>
      <c r="R41" s="3">
        <f t="shared" si="6"/>
        <v>0</v>
      </c>
      <c r="S41" s="3">
        <v>0</v>
      </c>
      <c r="T41" s="3">
        <f t="shared" si="7"/>
        <v>3420</v>
      </c>
      <c r="U41" s="5">
        <v>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5"/>
        <v>15000</v>
      </c>
      <c r="O42" s="17">
        <v>15000</v>
      </c>
      <c r="P42" s="17">
        <v>0</v>
      </c>
      <c r="Q42" s="17">
        <v>0</v>
      </c>
      <c r="R42" s="17">
        <f t="shared" si="6"/>
        <v>0</v>
      </c>
      <c r="S42" s="17">
        <v>0</v>
      </c>
      <c r="T42" s="17">
        <f t="shared" si="7"/>
        <v>15000</v>
      </c>
      <c r="U42" s="19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35433070866141736" bottom="0.35433070866141736" header="0.31496062992125984" footer="0.31496062992125984"/>
  <pageSetup scale="3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'Abril 2025'!Área_de_impresión</vt:lpstr>
      <vt:lpstr>'Agosto 2025'!Área_de_impresión</vt:lpstr>
      <vt:lpstr>'Enero 2025'!Área_de_impresión</vt:lpstr>
      <vt:lpstr>'Febrero 2025'!Área_de_impresión</vt:lpstr>
      <vt:lpstr>'Marzo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2026-02-16T21:23:30Z</cp:lastPrinted>
  <dcterms:created xsi:type="dcterms:W3CDTF">2017-02-21T18:54:18Z</dcterms:created>
  <dcterms:modified xsi:type="dcterms:W3CDTF">2026-02-16T21:23:43Z</dcterms:modified>
</cp:coreProperties>
</file>